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filterPrivacy="1"/>
  <xr:revisionPtr revIDLastSave="0" documentId="13_ncr:1_{9092E318-7F49-4A3E-9CB8-D1068929D372}" xr6:coauthVersionLast="40" xr6:coauthVersionMax="40" xr10:uidLastSave="{00000000-0000-0000-0000-000000000000}"/>
  <bookViews>
    <workbookView xWindow="0" yWindow="0" windowWidth="22260" windowHeight="12648" firstSheet="1" activeTab="1" xr2:uid="{00000000-000D-0000-FFFF-FFFF00000000}"/>
  </bookViews>
  <sheets>
    <sheet name="Sheet1 (2)" sheetId="3" state="hidden" r:id="rId1"/>
    <sheet name="Flip or Hold" sheetId="1" r:id="rId2"/>
    <sheet name="Amortization Worksheet" sheetId="2" r:id="rId3"/>
  </sheets>
  <definedNames>
    <definedName name="ArmFixedRate">'Amortization Worksheet'!$F$5</definedName>
    <definedName name="ArmFloor">'Amortization Worksheet'!$H$5</definedName>
    <definedName name="ArmMargin">'Amortization Worksheet'!$G$5</definedName>
    <definedName name="ArmTotalTerm">'Amortization Worksheet'!$D$5</definedName>
    <definedName name="Balloon?">'Amortization Worksheet'!$I$3</definedName>
    <definedName name="BalloonYear">'Amortization Worksheet'!$J$3</definedName>
    <definedName name="interestrate">'Amortization Worksheet'!$G$3</definedName>
    <definedName name="MortgageOptions">'Sheet1 (2)'!$A$1:$A$32</definedName>
    <definedName name="Original">'Amortization Worksheet'!$E$3</definedName>
    <definedName name="prepayment">'Amortization Worksheet'!$H$3</definedName>
    <definedName name="ProjectedIndex">'Amortization Worksheet'!$J$5</definedName>
    <definedName name="years">'Amortization Worksheet'!$F$3</definedName>
    <definedName name="YearsFixed">'Amortization Worksheet'!$E$5</definedName>
    <definedName name="YesNo">'Sheet1 (2)'!$C$2:$C$3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G3" i="2" l="1"/>
  <c r="C27" i="1"/>
  <c r="C26" i="1"/>
  <c r="C12" i="1"/>
  <c r="D31" i="1" l="1"/>
  <c r="D32" i="1"/>
  <c r="E32" i="1" s="1"/>
  <c r="F32" i="1" s="1"/>
  <c r="G32" i="1" l="1"/>
  <c r="E3" i="2"/>
  <c r="C53" i="2" s="1"/>
  <c r="C10" i="1"/>
  <c r="H7" i="1"/>
  <c r="P27" i="1"/>
  <c r="B368" i="2"/>
  <c r="A368" i="2"/>
  <c r="B367" i="2"/>
  <c r="A367" i="2"/>
  <c r="B366" i="2"/>
  <c r="A366" i="2"/>
  <c r="B365" i="2"/>
  <c r="A365" i="2"/>
  <c r="B364" i="2"/>
  <c r="A364" i="2"/>
  <c r="B363" i="2"/>
  <c r="A363" i="2"/>
  <c r="B362" i="2"/>
  <c r="A362" i="2"/>
  <c r="B361" i="2"/>
  <c r="A361" i="2"/>
  <c r="B360" i="2"/>
  <c r="A360" i="2"/>
  <c r="B359" i="2"/>
  <c r="A359" i="2"/>
  <c r="B358" i="2"/>
  <c r="A358" i="2"/>
  <c r="B357" i="2"/>
  <c r="A357" i="2"/>
  <c r="B356" i="2"/>
  <c r="A356" i="2"/>
  <c r="B355" i="2"/>
  <c r="A355" i="2"/>
  <c r="B354" i="2"/>
  <c r="A354" i="2"/>
  <c r="B353" i="2"/>
  <c r="A353" i="2"/>
  <c r="B352" i="2"/>
  <c r="A352" i="2"/>
  <c r="B351" i="2"/>
  <c r="A351" i="2"/>
  <c r="B350" i="2"/>
  <c r="A350" i="2"/>
  <c r="B349" i="2"/>
  <c r="A349" i="2"/>
  <c r="B348" i="2"/>
  <c r="A348" i="2"/>
  <c r="B347" i="2"/>
  <c r="A347" i="2"/>
  <c r="B346" i="2"/>
  <c r="A346" i="2"/>
  <c r="B345" i="2"/>
  <c r="A345" i="2"/>
  <c r="B344" i="2"/>
  <c r="A344" i="2"/>
  <c r="B343" i="2"/>
  <c r="A343" i="2"/>
  <c r="B342" i="2"/>
  <c r="A342" i="2"/>
  <c r="B341" i="2"/>
  <c r="A341" i="2"/>
  <c r="B340" i="2"/>
  <c r="A340" i="2"/>
  <c r="B339" i="2"/>
  <c r="A339" i="2"/>
  <c r="B338" i="2"/>
  <c r="A338" i="2"/>
  <c r="B337" i="2"/>
  <c r="A337" i="2"/>
  <c r="B336" i="2"/>
  <c r="A336" i="2"/>
  <c r="B335" i="2"/>
  <c r="A335" i="2"/>
  <c r="B334" i="2"/>
  <c r="A334" i="2"/>
  <c r="B333" i="2"/>
  <c r="A333" i="2"/>
  <c r="B332" i="2"/>
  <c r="A332" i="2"/>
  <c r="B331" i="2"/>
  <c r="A331" i="2"/>
  <c r="B330" i="2"/>
  <c r="A330" i="2"/>
  <c r="B329" i="2"/>
  <c r="A329" i="2"/>
  <c r="B328" i="2"/>
  <c r="A328" i="2"/>
  <c r="B327" i="2"/>
  <c r="A327" i="2"/>
  <c r="B326" i="2"/>
  <c r="A326" i="2"/>
  <c r="B325" i="2"/>
  <c r="A325" i="2"/>
  <c r="B324" i="2"/>
  <c r="A324" i="2"/>
  <c r="B323" i="2"/>
  <c r="A323" i="2"/>
  <c r="B322" i="2"/>
  <c r="A322" i="2"/>
  <c r="B321" i="2"/>
  <c r="A321" i="2"/>
  <c r="B320" i="2"/>
  <c r="A320" i="2"/>
  <c r="B319" i="2"/>
  <c r="A319" i="2"/>
  <c r="B318" i="2"/>
  <c r="A318" i="2"/>
  <c r="B317" i="2"/>
  <c r="A317" i="2"/>
  <c r="B316" i="2"/>
  <c r="A316" i="2"/>
  <c r="B315" i="2"/>
  <c r="A315" i="2"/>
  <c r="B314" i="2"/>
  <c r="A314" i="2"/>
  <c r="B313" i="2"/>
  <c r="A313" i="2"/>
  <c r="B312" i="2"/>
  <c r="A312" i="2"/>
  <c r="B311" i="2"/>
  <c r="A311" i="2"/>
  <c r="B310" i="2"/>
  <c r="A310" i="2"/>
  <c r="B309" i="2"/>
  <c r="A309" i="2"/>
  <c r="B308" i="2"/>
  <c r="A308" i="2"/>
  <c r="B307" i="2"/>
  <c r="A307" i="2"/>
  <c r="B306" i="2"/>
  <c r="A306" i="2"/>
  <c r="B305" i="2"/>
  <c r="A305" i="2"/>
  <c r="B304" i="2"/>
  <c r="A304" i="2"/>
  <c r="B303" i="2"/>
  <c r="A303" i="2"/>
  <c r="B302" i="2"/>
  <c r="A302" i="2"/>
  <c r="B301" i="2"/>
  <c r="A301" i="2"/>
  <c r="B300" i="2"/>
  <c r="A300" i="2"/>
  <c r="B299" i="2"/>
  <c r="A299" i="2"/>
  <c r="B298" i="2"/>
  <c r="A298" i="2"/>
  <c r="B297" i="2"/>
  <c r="A297" i="2"/>
  <c r="B296" i="2"/>
  <c r="A296" i="2"/>
  <c r="B295" i="2"/>
  <c r="A295" i="2"/>
  <c r="B294" i="2"/>
  <c r="A294" i="2"/>
  <c r="B293" i="2"/>
  <c r="A293" i="2"/>
  <c r="B292" i="2"/>
  <c r="A292" i="2"/>
  <c r="B291" i="2"/>
  <c r="A291" i="2"/>
  <c r="B290" i="2"/>
  <c r="A290" i="2"/>
  <c r="B289" i="2"/>
  <c r="A289" i="2"/>
  <c r="B288" i="2"/>
  <c r="A288" i="2"/>
  <c r="B287" i="2"/>
  <c r="A287" i="2"/>
  <c r="B286" i="2"/>
  <c r="A286" i="2"/>
  <c r="B285" i="2"/>
  <c r="A285" i="2"/>
  <c r="B284" i="2"/>
  <c r="A284" i="2"/>
  <c r="B283" i="2"/>
  <c r="A283" i="2"/>
  <c r="B282" i="2"/>
  <c r="A282" i="2"/>
  <c r="B281" i="2"/>
  <c r="A281" i="2"/>
  <c r="B280" i="2"/>
  <c r="A280" i="2"/>
  <c r="B279" i="2"/>
  <c r="A279" i="2"/>
  <c r="B278" i="2"/>
  <c r="A278" i="2"/>
  <c r="B277" i="2"/>
  <c r="A277" i="2"/>
  <c r="B276" i="2"/>
  <c r="A276" i="2"/>
  <c r="B275" i="2"/>
  <c r="A275" i="2"/>
  <c r="B274" i="2"/>
  <c r="A274" i="2"/>
  <c r="B273" i="2"/>
  <c r="A273" i="2"/>
  <c r="B272" i="2"/>
  <c r="A272" i="2"/>
  <c r="B271" i="2"/>
  <c r="A271" i="2"/>
  <c r="B270" i="2"/>
  <c r="A270" i="2"/>
  <c r="B269" i="2"/>
  <c r="A269" i="2"/>
  <c r="B268" i="2"/>
  <c r="A268" i="2"/>
  <c r="B267" i="2"/>
  <c r="A267" i="2"/>
  <c r="B266" i="2"/>
  <c r="A266" i="2"/>
  <c r="B265" i="2"/>
  <c r="A265" i="2"/>
  <c r="B264" i="2"/>
  <c r="A264" i="2"/>
  <c r="B263" i="2"/>
  <c r="A263" i="2"/>
  <c r="B262" i="2"/>
  <c r="A262" i="2"/>
  <c r="B261" i="2"/>
  <c r="A261" i="2"/>
  <c r="B260" i="2"/>
  <c r="A260" i="2"/>
  <c r="B259" i="2"/>
  <c r="A259" i="2"/>
  <c r="B258" i="2"/>
  <c r="A258" i="2"/>
  <c r="B257" i="2"/>
  <c r="A257" i="2"/>
  <c r="B256" i="2"/>
  <c r="A256" i="2"/>
  <c r="B255" i="2"/>
  <c r="A255" i="2"/>
  <c r="B254" i="2"/>
  <c r="A254" i="2"/>
  <c r="B253" i="2"/>
  <c r="A253" i="2"/>
  <c r="B252" i="2"/>
  <c r="A252" i="2"/>
  <c r="B251" i="2"/>
  <c r="A251" i="2"/>
  <c r="B250" i="2"/>
  <c r="A250" i="2"/>
  <c r="B249" i="2"/>
  <c r="A249" i="2"/>
  <c r="B248" i="2"/>
  <c r="A248" i="2"/>
  <c r="B247" i="2"/>
  <c r="A247" i="2"/>
  <c r="B246" i="2"/>
  <c r="A246" i="2"/>
  <c r="B245" i="2"/>
  <c r="A245" i="2"/>
  <c r="B244" i="2"/>
  <c r="A244" i="2"/>
  <c r="B243" i="2"/>
  <c r="A243" i="2"/>
  <c r="B242" i="2"/>
  <c r="A242" i="2"/>
  <c r="B241" i="2"/>
  <c r="A241" i="2"/>
  <c r="B240" i="2"/>
  <c r="A240" i="2"/>
  <c r="B239" i="2"/>
  <c r="A239" i="2"/>
  <c r="B238" i="2"/>
  <c r="A238" i="2"/>
  <c r="B237" i="2"/>
  <c r="A237" i="2"/>
  <c r="B236" i="2"/>
  <c r="A236" i="2"/>
  <c r="B235" i="2"/>
  <c r="A235" i="2"/>
  <c r="B234" i="2"/>
  <c r="A234" i="2"/>
  <c r="B233" i="2"/>
  <c r="A233" i="2"/>
  <c r="B232" i="2"/>
  <c r="A232" i="2"/>
  <c r="B231" i="2"/>
  <c r="A231" i="2"/>
  <c r="B230" i="2"/>
  <c r="A230" i="2"/>
  <c r="B229" i="2"/>
  <c r="A229" i="2"/>
  <c r="B228" i="2"/>
  <c r="A228" i="2"/>
  <c r="B227" i="2"/>
  <c r="A227" i="2"/>
  <c r="B226" i="2"/>
  <c r="A226" i="2"/>
  <c r="B225" i="2"/>
  <c r="A225" i="2"/>
  <c r="B224" i="2"/>
  <c r="A224" i="2"/>
  <c r="B223" i="2"/>
  <c r="A223" i="2"/>
  <c r="B222" i="2"/>
  <c r="A222" i="2"/>
  <c r="B221" i="2"/>
  <c r="A221" i="2"/>
  <c r="B220" i="2"/>
  <c r="A220" i="2"/>
  <c r="B219" i="2"/>
  <c r="A219" i="2"/>
  <c r="B218" i="2"/>
  <c r="A218" i="2"/>
  <c r="B217" i="2"/>
  <c r="A217" i="2"/>
  <c r="B216" i="2"/>
  <c r="A216" i="2"/>
  <c r="B215" i="2"/>
  <c r="A215" i="2"/>
  <c r="B214" i="2"/>
  <c r="A214" i="2"/>
  <c r="B213" i="2"/>
  <c r="A213" i="2"/>
  <c r="B212" i="2"/>
  <c r="A212" i="2"/>
  <c r="B211" i="2"/>
  <c r="A211" i="2"/>
  <c r="B210" i="2"/>
  <c r="A210" i="2"/>
  <c r="B209" i="2"/>
  <c r="A209" i="2"/>
  <c r="B208" i="2"/>
  <c r="A208" i="2"/>
  <c r="B207" i="2"/>
  <c r="A207" i="2"/>
  <c r="B206" i="2"/>
  <c r="A206" i="2"/>
  <c r="B205" i="2"/>
  <c r="A205" i="2"/>
  <c r="B204" i="2"/>
  <c r="A204" i="2"/>
  <c r="B203" i="2"/>
  <c r="A203" i="2"/>
  <c r="B202" i="2"/>
  <c r="A202" i="2"/>
  <c r="B201" i="2"/>
  <c r="A201" i="2"/>
  <c r="B200" i="2"/>
  <c r="A200" i="2"/>
  <c r="B199" i="2"/>
  <c r="A199" i="2"/>
  <c r="B198" i="2"/>
  <c r="A198" i="2"/>
  <c r="B197" i="2"/>
  <c r="A197" i="2"/>
  <c r="B196" i="2"/>
  <c r="A196" i="2"/>
  <c r="B195" i="2"/>
  <c r="A195" i="2"/>
  <c r="B194" i="2"/>
  <c r="A194" i="2"/>
  <c r="B193" i="2"/>
  <c r="A193" i="2"/>
  <c r="B192" i="2"/>
  <c r="A192" i="2"/>
  <c r="B191" i="2"/>
  <c r="A191" i="2"/>
  <c r="B190" i="2"/>
  <c r="A190" i="2"/>
  <c r="B189" i="2"/>
  <c r="A189" i="2"/>
  <c r="B188" i="2"/>
  <c r="A188" i="2"/>
  <c r="B187" i="2"/>
  <c r="A187" i="2"/>
  <c r="B186" i="2"/>
  <c r="A186" i="2"/>
  <c r="B185" i="2"/>
  <c r="A185" i="2"/>
  <c r="B184" i="2"/>
  <c r="A184" i="2"/>
  <c r="B183" i="2"/>
  <c r="A183" i="2"/>
  <c r="B182" i="2"/>
  <c r="A182" i="2"/>
  <c r="B181" i="2"/>
  <c r="A181" i="2"/>
  <c r="B180" i="2"/>
  <c r="A180" i="2"/>
  <c r="B179" i="2"/>
  <c r="A179" i="2"/>
  <c r="B178" i="2"/>
  <c r="A178" i="2"/>
  <c r="B177" i="2"/>
  <c r="A177" i="2"/>
  <c r="B176" i="2"/>
  <c r="A176" i="2"/>
  <c r="B175" i="2"/>
  <c r="A175" i="2"/>
  <c r="B174" i="2"/>
  <c r="A174" i="2"/>
  <c r="B173" i="2"/>
  <c r="A173" i="2"/>
  <c r="B172" i="2"/>
  <c r="A172" i="2"/>
  <c r="B171" i="2"/>
  <c r="A171" i="2"/>
  <c r="B170" i="2"/>
  <c r="A170" i="2"/>
  <c r="B169" i="2"/>
  <c r="A169" i="2"/>
  <c r="B168" i="2"/>
  <c r="A168" i="2"/>
  <c r="B167" i="2"/>
  <c r="A167" i="2"/>
  <c r="B166" i="2"/>
  <c r="A166" i="2"/>
  <c r="B165" i="2"/>
  <c r="A165" i="2"/>
  <c r="B164" i="2"/>
  <c r="A164" i="2"/>
  <c r="B163" i="2"/>
  <c r="A163" i="2"/>
  <c r="B162" i="2"/>
  <c r="A162" i="2"/>
  <c r="B161" i="2"/>
  <c r="A161" i="2"/>
  <c r="B160" i="2"/>
  <c r="A160" i="2"/>
  <c r="B159" i="2"/>
  <c r="A159" i="2"/>
  <c r="B158" i="2"/>
  <c r="A158" i="2"/>
  <c r="B157" i="2"/>
  <c r="A157" i="2"/>
  <c r="B156" i="2"/>
  <c r="A156" i="2"/>
  <c r="B155" i="2"/>
  <c r="A155" i="2"/>
  <c r="B154" i="2"/>
  <c r="A154" i="2"/>
  <c r="B153" i="2"/>
  <c r="A153" i="2"/>
  <c r="B152" i="2"/>
  <c r="A152" i="2"/>
  <c r="B151" i="2"/>
  <c r="A151" i="2"/>
  <c r="B150" i="2"/>
  <c r="A150" i="2"/>
  <c r="B149" i="2"/>
  <c r="A149" i="2"/>
  <c r="B148" i="2"/>
  <c r="A148" i="2"/>
  <c r="B147" i="2"/>
  <c r="A147" i="2"/>
  <c r="B146" i="2"/>
  <c r="A146" i="2"/>
  <c r="B145" i="2"/>
  <c r="A145" i="2"/>
  <c r="B144" i="2"/>
  <c r="A144" i="2"/>
  <c r="B143" i="2"/>
  <c r="A143" i="2"/>
  <c r="B142" i="2"/>
  <c r="A142" i="2"/>
  <c r="B141" i="2"/>
  <c r="A141" i="2"/>
  <c r="B140" i="2"/>
  <c r="A140" i="2"/>
  <c r="B139" i="2"/>
  <c r="A139" i="2"/>
  <c r="B138" i="2"/>
  <c r="A138" i="2"/>
  <c r="B137" i="2"/>
  <c r="A137" i="2"/>
  <c r="B136" i="2"/>
  <c r="A136" i="2"/>
  <c r="B135" i="2"/>
  <c r="A135" i="2"/>
  <c r="B134" i="2"/>
  <c r="A134" i="2"/>
  <c r="B133" i="2"/>
  <c r="A133" i="2"/>
  <c r="B132" i="2"/>
  <c r="A132" i="2"/>
  <c r="B131" i="2"/>
  <c r="A131" i="2"/>
  <c r="B130" i="2"/>
  <c r="A130" i="2"/>
  <c r="B129" i="2"/>
  <c r="A129" i="2"/>
  <c r="B128" i="2"/>
  <c r="A128" i="2"/>
  <c r="B127" i="2"/>
  <c r="A127" i="2"/>
  <c r="B126" i="2"/>
  <c r="A126" i="2"/>
  <c r="B125" i="2"/>
  <c r="A125" i="2"/>
  <c r="B124" i="2"/>
  <c r="A124" i="2"/>
  <c r="B123" i="2"/>
  <c r="A123" i="2"/>
  <c r="B122" i="2"/>
  <c r="A122" i="2"/>
  <c r="B121" i="2"/>
  <c r="A121" i="2"/>
  <c r="B120" i="2"/>
  <c r="A120" i="2"/>
  <c r="B119" i="2"/>
  <c r="A119" i="2"/>
  <c r="B118" i="2"/>
  <c r="A118" i="2"/>
  <c r="B117" i="2"/>
  <c r="A117" i="2"/>
  <c r="B116" i="2"/>
  <c r="A116" i="2"/>
  <c r="B115" i="2"/>
  <c r="A115" i="2"/>
  <c r="B114" i="2"/>
  <c r="A114" i="2"/>
  <c r="B113" i="2"/>
  <c r="A113" i="2"/>
  <c r="B112" i="2"/>
  <c r="A112" i="2"/>
  <c r="B111" i="2"/>
  <c r="A111" i="2"/>
  <c r="B110" i="2"/>
  <c r="A110" i="2"/>
  <c r="B109" i="2"/>
  <c r="A109" i="2"/>
  <c r="B108" i="2"/>
  <c r="A108" i="2"/>
  <c r="B107" i="2"/>
  <c r="A107" i="2"/>
  <c r="B106" i="2"/>
  <c r="A106" i="2"/>
  <c r="B105" i="2"/>
  <c r="A105" i="2"/>
  <c r="B104" i="2"/>
  <c r="A104" i="2"/>
  <c r="B103" i="2"/>
  <c r="A103" i="2"/>
  <c r="B102" i="2"/>
  <c r="A102" i="2"/>
  <c r="B101" i="2"/>
  <c r="A101" i="2"/>
  <c r="B100" i="2"/>
  <c r="A100" i="2"/>
  <c r="B99" i="2"/>
  <c r="A99" i="2"/>
  <c r="B98" i="2"/>
  <c r="A98" i="2"/>
  <c r="B97" i="2"/>
  <c r="A97" i="2"/>
  <c r="B96" i="2"/>
  <c r="A96" i="2"/>
  <c r="B95" i="2"/>
  <c r="A95" i="2"/>
  <c r="B94" i="2"/>
  <c r="A94" i="2"/>
  <c r="B93" i="2"/>
  <c r="A93" i="2"/>
  <c r="B92" i="2"/>
  <c r="A92" i="2"/>
  <c r="B91" i="2"/>
  <c r="A91" i="2"/>
  <c r="B90" i="2"/>
  <c r="A90" i="2"/>
  <c r="B89" i="2"/>
  <c r="A89" i="2"/>
  <c r="B88" i="2"/>
  <c r="A88" i="2"/>
  <c r="B87" i="2"/>
  <c r="A87" i="2"/>
  <c r="B86" i="2"/>
  <c r="A86" i="2"/>
  <c r="B85" i="2"/>
  <c r="A85" i="2"/>
  <c r="B84" i="2"/>
  <c r="A84" i="2"/>
  <c r="B83" i="2"/>
  <c r="A83" i="2"/>
  <c r="B82" i="2"/>
  <c r="A82" i="2"/>
  <c r="B81" i="2"/>
  <c r="A81" i="2"/>
  <c r="B80" i="2"/>
  <c r="A80" i="2"/>
  <c r="B79" i="2"/>
  <c r="A79" i="2"/>
  <c r="B78" i="2"/>
  <c r="A78" i="2"/>
  <c r="B77" i="2"/>
  <c r="A77" i="2"/>
  <c r="B76" i="2"/>
  <c r="A76" i="2"/>
  <c r="B75" i="2"/>
  <c r="A75" i="2"/>
  <c r="B74" i="2"/>
  <c r="A74" i="2"/>
  <c r="B73" i="2"/>
  <c r="A73" i="2"/>
  <c r="B72" i="2"/>
  <c r="A72" i="2"/>
  <c r="B71" i="2"/>
  <c r="A71" i="2"/>
  <c r="B70" i="2"/>
  <c r="A70" i="2"/>
  <c r="B69" i="2"/>
  <c r="A69" i="2"/>
  <c r="B68" i="2"/>
  <c r="A68" i="2"/>
  <c r="B67" i="2"/>
  <c r="A67" i="2"/>
  <c r="C66" i="2"/>
  <c r="B66" i="2"/>
  <c r="A66" i="2"/>
  <c r="B65" i="2"/>
  <c r="A65" i="2"/>
  <c r="B64" i="2"/>
  <c r="A64" i="2"/>
  <c r="C64" i="2" s="1"/>
  <c r="B63" i="2"/>
  <c r="A63" i="2"/>
  <c r="B62" i="2"/>
  <c r="A62" i="2"/>
  <c r="B61" i="2"/>
  <c r="A61" i="2"/>
  <c r="B60" i="2"/>
  <c r="A60" i="2"/>
  <c r="B59" i="2"/>
  <c r="A59" i="2"/>
  <c r="C59" i="2" s="1"/>
  <c r="B58" i="2"/>
  <c r="A58" i="2"/>
  <c r="C57" i="2"/>
  <c r="B57" i="2"/>
  <c r="A57" i="2"/>
  <c r="B56" i="2"/>
  <c r="A56" i="2"/>
  <c r="B55" i="2"/>
  <c r="A55" i="2"/>
  <c r="B54" i="2"/>
  <c r="A54" i="2"/>
  <c r="B53" i="2"/>
  <c r="A53" i="2"/>
  <c r="B52" i="2"/>
  <c r="A52" i="2"/>
  <c r="B51" i="2"/>
  <c r="A51" i="2"/>
  <c r="C50" i="2"/>
  <c r="B50" i="2"/>
  <c r="A50" i="2"/>
  <c r="B49" i="2"/>
  <c r="A49" i="2"/>
  <c r="B48" i="2"/>
  <c r="A48" i="2"/>
  <c r="B47" i="2"/>
  <c r="A47" i="2"/>
  <c r="C46" i="2"/>
  <c r="B46" i="2"/>
  <c r="A46" i="2"/>
  <c r="B45" i="2"/>
  <c r="A45" i="2"/>
  <c r="B44" i="2"/>
  <c r="A44" i="2"/>
  <c r="B43" i="2"/>
  <c r="A43" i="2"/>
  <c r="C43" i="2" s="1"/>
  <c r="B42" i="2"/>
  <c r="A42" i="2"/>
  <c r="B41" i="2"/>
  <c r="A41" i="2"/>
  <c r="B40" i="2"/>
  <c r="A40" i="2"/>
  <c r="C40" i="2" s="1"/>
  <c r="C39" i="2"/>
  <c r="B39" i="2"/>
  <c r="A39" i="2"/>
  <c r="B38" i="2"/>
  <c r="A38" i="2"/>
  <c r="B37" i="2"/>
  <c r="A37" i="2"/>
  <c r="B36" i="2"/>
  <c r="A36" i="2"/>
  <c r="C36" i="2" s="1"/>
  <c r="B35" i="2"/>
  <c r="A35" i="2"/>
  <c r="B34" i="2"/>
  <c r="A34" i="2"/>
  <c r="B33" i="2"/>
  <c r="A33" i="2"/>
  <c r="B32" i="2"/>
  <c r="A32" i="2"/>
  <c r="C32" i="2" s="1"/>
  <c r="B31" i="2"/>
  <c r="A31" i="2"/>
  <c r="C30" i="2"/>
  <c r="B30" i="2"/>
  <c r="A30" i="2"/>
  <c r="B29" i="2"/>
  <c r="A29" i="2"/>
  <c r="B28" i="2"/>
  <c r="A28" i="2"/>
  <c r="B27" i="2"/>
  <c r="A27" i="2"/>
  <c r="B26" i="2"/>
  <c r="A26" i="2"/>
  <c r="B25" i="2"/>
  <c r="A25" i="2"/>
  <c r="B24" i="2"/>
  <c r="A24" i="2"/>
  <c r="C23" i="2"/>
  <c r="B23" i="2"/>
  <c r="A23" i="2"/>
  <c r="B22" i="2"/>
  <c r="A22" i="2"/>
  <c r="B21" i="2"/>
  <c r="A21" i="2"/>
  <c r="B20" i="2"/>
  <c r="A20" i="2"/>
  <c r="B19" i="2"/>
  <c r="A19" i="2"/>
  <c r="B18" i="2"/>
  <c r="A18" i="2"/>
  <c r="B17" i="2"/>
  <c r="A17" i="2"/>
  <c r="C17" i="2" s="1"/>
  <c r="C16" i="2"/>
  <c r="B16" i="2"/>
  <c r="A16" i="2"/>
  <c r="B15" i="2"/>
  <c r="A15" i="2"/>
  <c r="B14" i="2"/>
  <c r="A14" i="2"/>
  <c r="C14" i="2" s="1"/>
  <c r="B13" i="2"/>
  <c r="A13" i="2"/>
  <c r="C13" i="2" s="1"/>
  <c r="B12" i="2"/>
  <c r="A12" i="2"/>
  <c r="C12" i="2" s="1"/>
  <c r="B11" i="2"/>
  <c r="A11" i="2"/>
  <c r="B10" i="2"/>
  <c r="A10" i="2"/>
  <c r="C10" i="2" s="1"/>
  <c r="E9" i="2"/>
  <c r="C9" i="2"/>
  <c r="B9" i="2"/>
  <c r="A9" i="2"/>
  <c r="J4" i="2"/>
  <c r="I4" i="2"/>
  <c r="H4" i="2"/>
  <c r="G4" i="2"/>
  <c r="F4" i="2"/>
  <c r="E4" i="2"/>
  <c r="D4" i="2"/>
  <c r="C4" i="2"/>
  <c r="N3" i="2"/>
  <c r="J2" i="2"/>
  <c r="D27" i="1"/>
  <c r="E27" i="1" s="1"/>
  <c r="F27" i="1" s="1"/>
  <c r="G27" i="1" s="1"/>
  <c r="H27" i="1" s="1"/>
  <c r="I27" i="1" s="1"/>
  <c r="J27" i="1" s="1"/>
  <c r="K27" i="1" s="1"/>
  <c r="L27" i="1" s="1"/>
  <c r="M27" i="1" s="1"/>
  <c r="D26" i="1"/>
  <c r="C19" i="2" l="1"/>
  <c r="C22" i="2"/>
  <c r="C29" i="2"/>
  <c r="C47" i="2"/>
  <c r="C20" i="2"/>
  <c r="C56" i="2"/>
  <c r="C27" i="2"/>
  <c r="C48" i="2"/>
  <c r="C51" i="2"/>
  <c r="C54" i="2"/>
  <c r="C11" i="2"/>
  <c r="C15" i="2"/>
  <c r="C21" i="2"/>
  <c r="C35" i="2"/>
  <c r="C38" i="2"/>
  <c r="C45" i="2"/>
  <c r="C24" i="2"/>
  <c r="C18" i="2"/>
  <c r="C31" i="2"/>
  <c r="C58" i="2"/>
  <c r="C49" i="2"/>
  <c r="C26" i="2"/>
  <c r="C33" i="2"/>
  <c r="C42" i="2"/>
  <c r="C52" i="2"/>
  <c r="C55" i="2"/>
  <c r="C61" i="2"/>
  <c r="C68" i="2"/>
  <c r="C65" i="2"/>
  <c r="C28" i="2"/>
  <c r="C37" i="2"/>
  <c r="C44" i="2"/>
  <c r="C62" i="2"/>
  <c r="C25" i="2"/>
  <c r="C34" i="2"/>
  <c r="C41" i="2"/>
  <c r="C60" i="2"/>
  <c r="C63" i="2"/>
  <c r="C67" i="2"/>
  <c r="G9" i="2"/>
  <c r="P26" i="1"/>
  <c r="E31" i="1"/>
  <c r="H32" i="1"/>
  <c r="I32" i="1" s="1"/>
  <c r="F9" i="2"/>
  <c r="H9" i="1"/>
  <c r="H10" i="1" s="1"/>
  <c r="H11" i="1" s="1"/>
  <c r="E26" i="1"/>
  <c r="F31" i="1" l="1"/>
  <c r="G31" i="1" s="1"/>
  <c r="H31" i="1" s="1"/>
  <c r="I31" i="1" s="1"/>
  <c r="J31" i="1" s="1"/>
  <c r="K31" i="1" s="1"/>
  <c r="L31" i="1" s="1"/>
  <c r="M31" i="1" s="1"/>
  <c r="J32" i="1"/>
  <c r="K32" i="1" s="1"/>
  <c r="H9" i="2"/>
  <c r="I9" i="2" s="1"/>
  <c r="J9" i="2" s="1"/>
  <c r="E10" i="2" s="1"/>
  <c r="G10" i="2" s="1"/>
  <c r="C28" i="1"/>
  <c r="C29" i="1" s="1"/>
  <c r="H15" i="1"/>
  <c r="H18" i="1"/>
  <c r="F26" i="1"/>
  <c r="N31" i="1" l="1"/>
  <c r="H22" i="1"/>
  <c r="L32" i="1"/>
  <c r="M32" i="1" s="1"/>
  <c r="F10" i="2"/>
  <c r="H10" i="2" s="1"/>
  <c r="I10" i="2" s="1"/>
  <c r="J10" i="2" s="1"/>
  <c r="E11" i="2" s="1"/>
  <c r="D28" i="1"/>
  <c r="D29" i="1" s="1"/>
  <c r="G26" i="1"/>
  <c r="N32" i="1" l="1"/>
  <c r="E28" i="1"/>
  <c r="E29" i="1" s="1"/>
  <c r="D30" i="1"/>
  <c r="F11" i="2"/>
  <c r="G11" i="2"/>
  <c r="H26" i="1"/>
  <c r="F28" i="1" l="1"/>
  <c r="F29" i="1" s="1"/>
  <c r="E30" i="1"/>
  <c r="H11" i="2"/>
  <c r="I26" i="1"/>
  <c r="G28" i="1" l="1"/>
  <c r="G29" i="1" s="1"/>
  <c r="F30" i="1"/>
  <c r="I11" i="2"/>
  <c r="J11" i="2" s="1"/>
  <c r="E12" i="2" s="1"/>
  <c r="J26" i="1"/>
  <c r="H28" i="1" l="1"/>
  <c r="H29" i="1" s="1"/>
  <c r="G30" i="1"/>
  <c r="G12" i="2"/>
  <c r="F12" i="2"/>
  <c r="K9" i="1" s="1"/>
  <c r="K10" i="1" s="1"/>
  <c r="K11" i="1" s="1"/>
  <c r="K26" i="1"/>
  <c r="K16" i="1" l="1"/>
  <c r="M15" i="1" s="1"/>
  <c r="K15" i="1"/>
  <c r="K18" i="1"/>
  <c r="M18" i="1" s="1"/>
  <c r="H12" i="2"/>
  <c r="I12" i="2" s="1"/>
  <c r="J12" i="2" s="1"/>
  <c r="E13" i="2" s="1"/>
  <c r="I28" i="1"/>
  <c r="I29" i="1" s="1"/>
  <c r="H30" i="1"/>
  <c r="L26" i="1"/>
  <c r="J28" i="1" l="1"/>
  <c r="J29" i="1" s="1"/>
  <c r="I30" i="1"/>
  <c r="F13" i="2"/>
  <c r="G13" i="2"/>
  <c r="M26" i="1"/>
  <c r="K28" i="1" l="1"/>
  <c r="K29" i="1" s="1"/>
  <c r="J30" i="1"/>
  <c r="H13" i="2"/>
  <c r="L28" i="1" l="1"/>
  <c r="L29" i="1" s="1"/>
  <c r="K30" i="1"/>
  <c r="I13" i="2"/>
  <c r="J13" i="2" s="1"/>
  <c r="E14" i="2" s="1"/>
  <c r="M28" i="1" l="1"/>
  <c r="L30" i="1"/>
  <c r="G14" i="2"/>
  <c r="F14" i="2"/>
  <c r="M29" i="1" l="1"/>
  <c r="M30" i="1" s="1"/>
  <c r="H14" i="2"/>
  <c r="I14" i="2" s="1"/>
  <c r="J14" i="2" s="1"/>
  <c r="E15" i="2" s="1"/>
  <c r="P29" i="1" l="1"/>
  <c r="N30" i="1"/>
  <c r="F15" i="2"/>
  <c r="G15" i="2"/>
  <c r="H15" i="2" l="1"/>
  <c r="I15" i="2" s="1"/>
  <c r="J15" i="2" s="1"/>
  <c r="E16" i="2" s="1"/>
  <c r="F16" i="2" l="1"/>
  <c r="G16" i="2"/>
  <c r="H16" i="2" l="1"/>
  <c r="I16" i="2" s="1"/>
  <c r="J16" i="2" s="1"/>
  <c r="E17" i="2" s="1"/>
  <c r="G17" i="2" l="1"/>
  <c r="F17" i="2"/>
  <c r="H17" i="2" l="1"/>
  <c r="I17" i="2" s="1"/>
  <c r="J17" i="2" l="1"/>
  <c r="E18" i="2" s="1"/>
  <c r="G18" i="2" s="1"/>
  <c r="F18" i="2" l="1"/>
  <c r="H18" i="2" s="1"/>
  <c r="I18" i="2" s="1"/>
  <c r="J18" i="2" s="1"/>
  <c r="E19" i="2" s="1"/>
  <c r="G19" i="2" l="1"/>
  <c r="F19" i="2"/>
  <c r="H19" i="2" l="1"/>
  <c r="I19" i="2" s="1"/>
  <c r="J19" i="2" s="1"/>
  <c r="E20" i="2" s="1"/>
  <c r="F20" i="2" l="1"/>
  <c r="G20" i="2"/>
  <c r="H20" i="2" l="1"/>
  <c r="I20" i="2" l="1"/>
  <c r="J20" i="2" s="1"/>
  <c r="E21" i="2" l="1"/>
  <c r="G21" i="2" s="1"/>
  <c r="K20" i="2"/>
  <c r="D33" i="1" s="1"/>
  <c r="D34" i="1" l="1"/>
  <c r="F21" i="2"/>
  <c r="H21" i="2" s="1"/>
  <c r="I21" i="2" s="1"/>
  <c r="J21" i="2" s="1"/>
  <c r="E22" i="2" s="1"/>
  <c r="G22" i="2" l="1"/>
  <c r="F22" i="2"/>
  <c r="H22" i="2" l="1"/>
  <c r="I22" i="2" s="1"/>
  <c r="J22" i="2" s="1"/>
  <c r="E23" i="2" s="1"/>
  <c r="F23" i="2" l="1"/>
  <c r="G23" i="2"/>
  <c r="H23" i="2" l="1"/>
  <c r="I23" i="2" s="1"/>
  <c r="J23" i="2" s="1"/>
  <c r="E24" i="2" s="1"/>
  <c r="G24" i="2" l="1"/>
  <c r="F24" i="2"/>
  <c r="H24" i="2" l="1"/>
  <c r="I24" i="2" s="1"/>
  <c r="J24" i="2" s="1"/>
  <c r="E25" i="2" s="1"/>
  <c r="G25" i="2" l="1"/>
  <c r="F25" i="2"/>
  <c r="H25" i="2" l="1"/>
  <c r="I25" i="2" s="1"/>
  <c r="J25" i="2" l="1"/>
  <c r="E26" i="2" s="1"/>
  <c r="G26" i="2" s="1"/>
  <c r="F26" i="2" l="1"/>
  <c r="H26" i="2" s="1"/>
  <c r="I26" i="2" s="1"/>
  <c r="J26" i="2" s="1"/>
  <c r="E27" i="2" s="1"/>
  <c r="G27" i="2" l="1"/>
  <c r="F27" i="2"/>
  <c r="H27" i="2" l="1"/>
  <c r="I27" i="2" s="1"/>
  <c r="J27" i="2" s="1"/>
  <c r="E28" i="2" s="1"/>
  <c r="F28" i="2" l="1"/>
  <c r="G28" i="2"/>
  <c r="H28" i="2" l="1"/>
  <c r="I28" i="2" l="1"/>
  <c r="J28" i="2" s="1"/>
  <c r="E29" i="2" s="1"/>
  <c r="G29" i="2" l="1"/>
  <c r="F29" i="2"/>
  <c r="H29" i="2" l="1"/>
  <c r="I29" i="2" s="1"/>
  <c r="J29" i="2" s="1"/>
  <c r="E30" i="2" s="1"/>
  <c r="G30" i="2" l="1"/>
  <c r="F30" i="2"/>
  <c r="H30" i="2" l="1"/>
  <c r="I30" i="2" l="1"/>
  <c r="J30" i="2" s="1"/>
  <c r="E31" i="2" s="1"/>
  <c r="F31" i="2" l="1"/>
  <c r="G31" i="2"/>
  <c r="H31" i="2" l="1"/>
  <c r="I31" i="2" l="1"/>
  <c r="J31" i="2" s="1"/>
  <c r="E32" i="2" s="1"/>
  <c r="G32" i="2" l="1"/>
  <c r="F32" i="2"/>
  <c r="H32" i="2" l="1"/>
  <c r="I32" i="2" s="1"/>
  <c r="J32" i="2" s="1"/>
  <c r="E33" i="2" l="1"/>
  <c r="G33" i="2" s="1"/>
  <c r="K32" i="2"/>
  <c r="E33" i="1" s="1"/>
  <c r="E34" i="1" l="1"/>
  <c r="F33" i="2"/>
  <c r="H33" i="2" s="1"/>
  <c r="I33" i="2" s="1"/>
  <c r="J33" i="2" s="1"/>
  <c r="E34" i="2" s="1"/>
  <c r="G34" i="2" l="1"/>
  <c r="F34" i="2"/>
  <c r="H34" i="2" l="1"/>
  <c r="I34" i="2" s="1"/>
  <c r="J34" i="2" l="1"/>
  <c r="E35" i="2" s="1"/>
  <c r="G35" i="2" s="1"/>
  <c r="F35" i="2" l="1"/>
  <c r="H35" i="2" s="1"/>
  <c r="I35" i="2" s="1"/>
  <c r="J35" i="2" s="1"/>
  <c r="E36" i="2" s="1"/>
  <c r="F36" i="2" l="1"/>
  <c r="G36" i="2"/>
  <c r="H36" i="2" l="1"/>
  <c r="I36" i="2" l="1"/>
  <c r="J36" i="2" s="1"/>
  <c r="E37" i="2" s="1"/>
  <c r="F37" i="2" l="1"/>
  <c r="G37" i="2"/>
  <c r="H37" i="2" l="1"/>
  <c r="I37" i="2" l="1"/>
  <c r="J37" i="2" s="1"/>
  <c r="E38" i="2" s="1"/>
  <c r="G38" i="2" l="1"/>
  <c r="F38" i="2"/>
  <c r="H38" i="2" l="1"/>
  <c r="I38" i="2" s="1"/>
  <c r="J38" i="2" s="1"/>
  <c r="E39" i="2" s="1"/>
  <c r="G39" i="2" l="1"/>
  <c r="F39" i="2"/>
  <c r="H39" i="2" l="1"/>
  <c r="I39" i="2" s="1"/>
  <c r="J39" i="2" l="1"/>
  <c r="E40" i="2" s="1"/>
  <c r="G40" i="2" s="1"/>
  <c r="F40" i="2" l="1"/>
  <c r="H40" i="2" s="1"/>
  <c r="I40" i="2" s="1"/>
  <c r="J40" i="2" s="1"/>
  <c r="E41" i="2" s="1"/>
  <c r="G41" i="2" l="1"/>
  <c r="F41" i="2"/>
  <c r="H41" i="2" l="1"/>
  <c r="I41" i="2" s="1"/>
  <c r="J41" i="2" l="1"/>
  <c r="E42" i="2" s="1"/>
  <c r="G42" i="2" s="1"/>
  <c r="F42" i="2" l="1"/>
  <c r="H42" i="2" s="1"/>
  <c r="I42" i="2" s="1"/>
  <c r="J42" i="2" s="1"/>
  <c r="E43" i="2" s="1"/>
  <c r="G43" i="2" l="1"/>
  <c r="F43" i="2"/>
  <c r="H43" i="2" l="1"/>
  <c r="I43" i="2" s="1"/>
  <c r="J43" i="2" s="1"/>
  <c r="E44" i="2" s="1"/>
  <c r="F44" i="2" l="1"/>
  <c r="G44" i="2"/>
  <c r="H44" i="2" l="1"/>
  <c r="I44" i="2" l="1"/>
  <c r="J44" i="2" s="1"/>
  <c r="E45" i="2" l="1"/>
  <c r="F45" i="2" s="1"/>
  <c r="K44" i="2"/>
  <c r="F33" i="1" s="1"/>
  <c r="F34" i="1" l="1"/>
  <c r="G45" i="2"/>
  <c r="H45" i="2" s="1"/>
  <c r="I45" i="2" l="1"/>
  <c r="J45" i="2" s="1"/>
  <c r="E46" i="2" s="1"/>
  <c r="G46" i="2" l="1"/>
  <c r="F46" i="2"/>
  <c r="H46" i="2" l="1"/>
  <c r="I46" i="2" s="1"/>
  <c r="J46" i="2" s="1"/>
  <c r="E47" i="2" s="1"/>
  <c r="G47" i="2" l="1"/>
  <c r="F47" i="2"/>
  <c r="H47" i="2" l="1"/>
  <c r="I47" i="2" s="1"/>
  <c r="J47" i="2" s="1"/>
  <c r="E48" i="2" s="1"/>
  <c r="G48" i="2" l="1"/>
  <c r="F48" i="2"/>
  <c r="H48" i="2" l="1"/>
  <c r="I48" i="2" s="1"/>
  <c r="J48" i="2" s="1"/>
  <c r="E49" i="2" s="1"/>
  <c r="F49" i="2" l="1"/>
  <c r="G49" i="2"/>
  <c r="H49" i="2" l="1"/>
  <c r="I49" i="2" s="1"/>
  <c r="J49" i="2" s="1"/>
  <c r="E50" i="2" s="1"/>
  <c r="F50" i="2" l="1"/>
  <c r="G50" i="2"/>
  <c r="H50" i="2" l="1"/>
  <c r="I50" i="2" s="1"/>
  <c r="J50" i="2" s="1"/>
  <c r="E51" i="2" s="1"/>
  <c r="G51" i="2" l="1"/>
  <c r="F51" i="2"/>
  <c r="H51" i="2" l="1"/>
  <c r="I51" i="2" s="1"/>
  <c r="J51" i="2" s="1"/>
  <c r="E52" i="2" s="1"/>
  <c r="G52" i="2" l="1"/>
  <c r="F52" i="2"/>
  <c r="H52" i="2" l="1"/>
  <c r="I52" i="2" s="1"/>
  <c r="J52" i="2" s="1"/>
  <c r="E53" i="2" s="1"/>
  <c r="G53" i="2" l="1"/>
  <c r="F53" i="2"/>
  <c r="H53" i="2" l="1"/>
  <c r="I53" i="2" s="1"/>
  <c r="J53" i="2" s="1"/>
  <c r="E54" i="2" s="1"/>
  <c r="F54" i="2" l="1"/>
  <c r="G54" i="2"/>
  <c r="H54" i="2" l="1"/>
  <c r="I54" i="2" l="1"/>
  <c r="J54" i="2" s="1"/>
  <c r="E55" i="2" s="1"/>
  <c r="G55" i="2" l="1"/>
  <c r="F55" i="2"/>
  <c r="H55" i="2" l="1"/>
  <c r="I55" i="2" s="1"/>
  <c r="J55" i="2" l="1"/>
  <c r="E56" i="2" s="1"/>
  <c r="G56" i="2" s="1"/>
  <c r="F56" i="2" l="1"/>
  <c r="H56" i="2" s="1"/>
  <c r="I56" i="2" s="1"/>
  <c r="J56" i="2" s="1"/>
  <c r="E57" i="2" l="1"/>
  <c r="F57" i="2" s="1"/>
  <c r="K56" i="2"/>
  <c r="G33" i="1" s="1"/>
  <c r="G34" i="1" l="1"/>
  <c r="G57" i="2"/>
  <c r="H57" i="2" s="1"/>
  <c r="I57" i="2" s="1"/>
  <c r="J57" i="2" s="1"/>
  <c r="E58" i="2" s="1"/>
  <c r="F58" i="2" l="1"/>
  <c r="G58" i="2"/>
  <c r="H58" i="2" l="1"/>
  <c r="I58" i="2" l="1"/>
  <c r="J58" i="2" s="1"/>
  <c r="E59" i="2" s="1"/>
  <c r="G59" i="2" l="1"/>
  <c r="F59" i="2"/>
  <c r="H59" i="2" l="1"/>
  <c r="I59" i="2" s="1"/>
  <c r="J59" i="2" l="1"/>
  <c r="E60" i="2" s="1"/>
  <c r="F60" i="2" s="1"/>
  <c r="G60" i="2" l="1"/>
  <c r="H60" i="2" s="1"/>
  <c r="I60" i="2" s="1"/>
  <c r="J60" i="2" s="1"/>
  <c r="E61" i="2" s="1"/>
  <c r="G61" i="2" l="1"/>
  <c r="F61" i="2"/>
  <c r="H61" i="2" l="1"/>
  <c r="I61" i="2" s="1"/>
  <c r="J61" i="2" s="1"/>
  <c r="E62" i="2" s="1"/>
  <c r="F62" i="2" l="1"/>
  <c r="G62" i="2"/>
  <c r="H62" i="2" l="1"/>
  <c r="I62" i="2" l="1"/>
  <c r="J62" i="2" s="1"/>
  <c r="E63" i="2" s="1"/>
  <c r="G63" i="2" l="1"/>
  <c r="F63" i="2"/>
  <c r="H63" i="2" l="1"/>
  <c r="I63" i="2" s="1"/>
  <c r="J63" i="2" s="1"/>
  <c r="E64" i="2" s="1"/>
  <c r="G64" i="2" l="1"/>
  <c r="F64" i="2"/>
  <c r="H64" i="2" l="1"/>
  <c r="I64" i="2" s="1"/>
  <c r="J64" i="2" l="1"/>
  <c r="E65" i="2" s="1"/>
  <c r="G65" i="2" s="1"/>
  <c r="F65" i="2" l="1"/>
  <c r="H65" i="2" s="1"/>
  <c r="I65" i="2" s="1"/>
  <c r="J65" i="2" s="1"/>
  <c r="E66" i="2" s="1"/>
  <c r="F66" i="2" l="1"/>
  <c r="G66" i="2"/>
  <c r="H66" i="2" l="1"/>
  <c r="I66" i="2" s="1"/>
  <c r="J66" i="2" s="1"/>
  <c r="E67" i="2" s="1"/>
  <c r="G67" i="2" l="1"/>
  <c r="F67" i="2"/>
  <c r="H67" i="2" l="1"/>
  <c r="I67" i="2" s="1"/>
  <c r="J67" i="2" s="1"/>
  <c r="E68" i="2" s="1"/>
  <c r="G68" i="2" l="1"/>
  <c r="O10" i="2" s="1"/>
  <c r="F68" i="2"/>
  <c r="H68" i="2" l="1"/>
  <c r="I68" i="2" s="1"/>
  <c r="J68" i="2" l="1"/>
  <c r="K68" i="2" s="1"/>
  <c r="H33" i="1" s="1"/>
  <c r="H34" i="1" l="1"/>
  <c r="C69" i="2"/>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84" i="2" s="1"/>
  <c r="C285" i="2" s="1"/>
  <c r="C286" i="2" s="1"/>
  <c r="C287" i="2" s="1"/>
  <c r="C288" i="2" s="1"/>
  <c r="C289" i="2" s="1"/>
  <c r="C290" i="2" s="1"/>
  <c r="C291" i="2" s="1"/>
  <c r="C292" i="2" s="1"/>
  <c r="C293" i="2" s="1"/>
  <c r="C294" i="2" s="1"/>
  <c r="C295" i="2" s="1"/>
  <c r="C296" i="2" s="1"/>
  <c r="C297" i="2" s="1"/>
  <c r="C298" i="2" s="1"/>
  <c r="C299" i="2" s="1"/>
  <c r="C300" i="2" s="1"/>
  <c r="C301" i="2" s="1"/>
  <c r="C302" i="2" s="1"/>
  <c r="C303" i="2" s="1"/>
  <c r="C304" i="2" s="1"/>
  <c r="C305" i="2" s="1"/>
  <c r="C306" i="2" s="1"/>
  <c r="C307" i="2" s="1"/>
  <c r="C308" i="2" s="1"/>
  <c r="C309" i="2" s="1"/>
  <c r="C310" i="2" s="1"/>
  <c r="C311" i="2" s="1"/>
  <c r="C312" i="2" s="1"/>
  <c r="C313" i="2" s="1"/>
  <c r="C314" i="2" s="1"/>
  <c r="C315" i="2" s="1"/>
  <c r="C316" i="2" s="1"/>
  <c r="C317" i="2" s="1"/>
  <c r="C318" i="2" s="1"/>
  <c r="C319" i="2" s="1"/>
  <c r="C320" i="2" s="1"/>
  <c r="C321" i="2" s="1"/>
  <c r="C322" i="2" s="1"/>
  <c r="C323" i="2" s="1"/>
  <c r="C324" i="2" s="1"/>
  <c r="C325" i="2" s="1"/>
  <c r="C326" i="2" s="1"/>
  <c r="C327" i="2" s="1"/>
  <c r="C328" i="2" s="1"/>
  <c r="C329" i="2" s="1"/>
  <c r="C330" i="2" s="1"/>
  <c r="C331" i="2" s="1"/>
  <c r="C332" i="2" s="1"/>
  <c r="C333" i="2" s="1"/>
  <c r="C334" i="2" s="1"/>
  <c r="C335" i="2" s="1"/>
  <c r="C336" i="2" s="1"/>
  <c r="C337" i="2" s="1"/>
  <c r="C338" i="2" s="1"/>
  <c r="C339" i="2" s="1"/>
  <c r="C340" i="2" s="1"/>
  <c r="C341" i="2" s="1"/>
  <c r="C342" i="2" s="1"/>
  <c r="C343" i="2" s="1"/>
  <c r="C344" i="2" s="1"/>
  <c r="C345" i="2" s="1"/>
  <c r="C346" i="2" s="1"/>
  <c r="C347" i="2" s="1"/>
  <c r="C348" i="2" s="1"/>
  <c r="C349" i="2" s="1"/>
  <c r="C350" i="2" s="1"/>
  <c r="C351" i="2" s="1"/>
  <c r="C352" i="2" s="1"/>
  <c r="C353" i="2" s="1"/>
  <c r="C354" i="2" s="1"/>
  <c r="C355" i="2" s="1"/>
  <c r="C356" i="2" s="1"/>
  <c r="C357" i="2" s="1"/>
  <c r="C358" i="2" s="1"/>
  <c r="C359" i="2" s="1"/>
  <c r="C360" i="2" s="1"/>
  <c r="C361" i="2" s="1"/>
  <c r="C362" i="2" s="1"/>
  <c r="C363" i="2" s="1"/>
  <c r="C364" i="2" s="1"/>
  <c r="C365" i="2" s="1"/>
  <c r="C366" i="2" s="1"/>
  <c r="C367" i="2" s="1"/>
  <c r="C368" i="2" s="1"/>
  <c r="M10" i="2"/>
  <c r="N10" i="2" s="1"/>
  <c r="E69" i="2"/>
  <c r="G69" i="2" s="1"/>
  <c r="F69" i="2" l="1"/>
  <c r="H69" i="2" s="1"/>
  <c r="I69" i="2" s="1"/>
  <c r="J69" i="2" s="1"/>
  <c r="E70" i="2" s="1"/>
  <c r="G70" i="2" l="1"/>
  <c r="F70" i="2"/>
  <c r="H70" i="2" l="1"/>
  <c r="I70" i="2" s="1"/>
  <c r="J70" i="2" l="1"/>
  <c r="E71" i="2" s="1"/>
  <c r="F71" i="2" s="1"/>
  <c r="G71" i="2" l="1"/>
  <c r="H71" i="2" s="1"/>
  <c r="I71" i="2" l="1"/>
  <c r="J71" i="2" s="1"/>
  <c r="E72" i="2" s="1"/>
  <c r="G72" i="2" l="1"/>
  <c r="F72" i="2"/>
  <c r="H72" i="2" l="1"/>
  <c r="I72" i="2" s="1"/>
  <c r="J72" i="2" s="1"/>
  <c r="E73" i="2" s="1"/>
  <c r="G73" i="2" l="1"/>
  <c r="F73" i="2"/>
  <c r="H73" i="2" l="1"/>
  <c r="I73" i="2" s="1"/>
  <c r="J73" i="2" s="1"/>
  <c r="E74" i="2" s="1"/>
  <c r="F74" i="2" l="1"/>
  <c r="G74" i="2"/>
  <c r="H74" i="2" l="1"/>
  <c r="I74" i="2" s="1"/>
  <c r="J74" i="2" s="1"/>
  <c r="E75" i="2" s="1"/>
  <c r="F75" i="2" l="1"/>
  <c r="G75" i="2"/>
  <c r="H75" i="2" l="1"/>
  <c r="I75" i="2" l="1"/>
  <c r="J75" i="2" s="1"/>
  <c r="E76" i="2" s="1"/>
  <c r="G76" i="2" l="1"/>
  <c r="F76" i="2"/>
  <c r="H76" i="2" l="1"/>
  <c r="I76" i="2" s="1"/>
  <c r="J76" i="2" l="1"/>
  <c r="E77" i="2" s="1"/>
  <c r="G77" i="2" s="1"/>
  <c r="F77" i="2" l="1"/>
  <c r="H77" i="2" s="1"/>
  <c r="I77" i="2" s="1"/>
  <c r="J77" i="2" s="1"/>
  <c r="E78" i="2" s="1"/>
  <c r="G78" i="2" l="1"/>
  <c r="F78" i="2"/>
  <c r="H78" i="2" l="1"/>
  <c r="I78" i="2" s="1"/>
  <c r="J78" i="2" s="1"/>
  <c r="E79" i="2" s="1"/>
  <c r="F79" i="2" l="1"/>
  <c r="G79" i="2"/>
  <c r="H79" i="2" l="1"/>
  <c r="I79" i="2" l="1"/>
  <c r="J79" i="2" s="1"/>
  <c r="E80" i="2" s="1"/>
  <c r="G80" i="2" l="1"/>
  <c r="F80" i="2"/>
  <c r="H80" i="2" l="1"/>
  <c r="I80" i="2" s="1"/>
  <c r="J80" i="2" s="1"/>
  <c r="E81" i="2" l="1"/>
  <c r="F81" i="2" s="1"/>
  <c r="K80" i="2"/>
  <c r="I33" i="1" s="1"/>
  <c r="I34" i="1" s="1"/>
  <c r="G81" i="2" l="1"/>
  <c r="H81" i="2" s="1"/>
  <c r="I81" i="2" s="1"/>
  <c r="J81" i="2" s="1"/>
  <c r="E82" i="2" s="1"/>
  <c r="F82" i="2" l="1"/>
  <c r="G82" i="2"/>
  <c r="H82" i="2" l="1"/>
  <c r="I82" i="2" l="1"/>
  <c r="J82" i="2" s="1"/>
  <c r="E83" i="2" s="1"/>
  <c r="G83" i="2" l="1"/>
  <c r="F83" i="2"/>
  <c r="H83" i="2" l="1"/>
  <c r="I83" i="2" s="1"/>
  <c r="J83" i="2" s="1"/>
  <c r="E84" i="2" s="1"/>
  <c r="G84" i="2" l="1"/>
  <c r="F84" i="2"/>
  <c r="H84" i="2" l="1"/>
  <c r="I84" i="2" s="1"/>
  <c r="J84" i="2" s="1"/>
  <c r="E85" i="2" s="1"/>
  <c r="G85" i="2" l="1"/>
  <c r="F85" i="2"/>
  <c r="H85" i="2" l="1"/>
  <c r="I85" i="2" s="1"/>
  <c r="J85" i="2" l="1"/>
  <c r="E86" i="2" s="1"/>
  <c r="G86" i="2" s="1"/>
  <c r="F86" i="2" l="1"/>
  <c r="H86" i="2" s="1"/>
  <c r="I86" i="2" s="1"/>
  <c r="J86" i="2" l="1"/>
  <c r="E87" i="2" s="1"/>
  <c r="G87" i="2" s="1"/>
  <c r="F87" i="2" l="1"/>
  <c r="H87" i="2" s="1"/>
  <c r="I87" i="2" s="1"/>
  <c r="J87" i="2" l="1"/>
  <c r="E88" i="2" s="1"/>
  <c r="F88" i="2" s="1"/>
  <c r="G88" i="2" l="1"/>
  <c r="H88" i="2" s="1"/>
  <c r="I88" i="2" s="1"/>
  <c r="J88" i="2" l="1"/>
  <c r="E89" i="2" s="1"/>
  <c r="G89" i="2" s="1"/>
  <c r="F89" i="2" l="1"/>
  <c r="H89" i="2" s="1"/>
  <c r="I89" i="2" s="1"/>
  <c r="J89" i="2" s="1"/>
  <c r="E90" i="2" s="1"/>
  <c r="F90" i="2" l="1"/>
  <c r="G90" i="2"/>
  <c r="H90" i="2" l="1"/>
  <c r="I90" i="2" s="1"/>
  <c r="J90" i="2" s="1"/>
  <c r="E91" i="2" s="1"/>
  <c r="G91" i="2" l="1"/>
  <c r="F91" i="2"/>
  <c r="H91" i="2" l="1"/>
  <c r="I91" i="2" s="1"/>
  <c r="J91" i="2" s="1"/>
  <c r="E92" i="2" s="1"/>
  <c r="G92" i="2" l="1"/>
  <c r="F92" i="2"/>
  <c r="H92" i="2" l="1"/>
  <c r="I92" i="2" s="1"/>
  <c r="J92" i="2" s="1"/>
  <c r="E93" i="2" l="1"/>
  <c r="G93" i="2" s="1"/>
  <c r="K92" i="2"/>
  <c r="J33" i="1" s="1"/>
  <c r="J34" i="1" s="1"/>
  <c r="F93" i="2" l="1"/>
  <c r="H93" i="2" s="1"/>
  <c r="I93" i="2" s="1"/>
  <c r="J93" i="2" s="1"/>
  <c r="E94" i="2" s="1"/>
  <c r="G94" i="2" l="1"/>
  <c r="F94" i="2"/>
  <c r="H94" i="2" l="1"/>
  <c r="I94" i="2" s="1"/>
  <c r="J94" i="2" s="1"/>
  <c r="E95" i="2" s="1"/>
  <c r="G95" i="2" l="1"/>
  <c r="F95" i="2"/>
  <c r="H95" i="2" l="1"/>
  <c r="I95" i="2" s="1"/>
  <c r="J95" i="2" s="1"/>
  <c r="E96" i="2" s="1"/>
  <c r="F96" i="2" l="1"/>
  <c r="G96" i="2"/>
  <c r="H96" i="2" l="1"/>
  <c r="I96" i="2" s="1"/>
  <c r="J96" i="2" s="1"/>
  <c r="E97" i="2" s="1"/>
  <c r="G97" i="2" l="1"/>
  <c r="F97" i="2"/>
  <c r="H97" i="2" l="1"/>
  <c r="I97" i="2" s="1"/>
  <c r="J97" i="2" s="1"/>
  <c r="E98" i="2" s="1"/>
  <c r="F98" i="2" l="1"/>
  <c r="G98" i="2"/>
  <c r="H98" i="2" l="1"/>
  <c r="I98" i="2" s="1"/>
  <c r="J98" i="2" s="1"/>
  <c r="E99" i="2" s="1"/>
  <c r="G99" i="2" l="1"/>
  <c r="F99" i="2"/>
  <c r="H99" i="2" l="1"/>
  <c r="I99" i="2" s="1"/>
  <c r="J99" i="2" s="1"/>
  <c r="E100" i="2" s="1"/>
  <c r="G100" i="2" l="1"/>
  <c r="F100" i="2"/>
  <c r="H100" i="2" l="1"/>
  <c r="I100" i="2" s="1"/>
  <c r="J100" i="2" s="1"/>
  <c r="E101" i="2" s="1"/>
  <c r="G101" i="2" l="1"/>
  <c r="F101" i="2"/>
  <c r="H101" i="2" l="1"/>
  <c r="I101" i="2" s="1"/>
  <c r="J101" i="2" l="1"/>
  <c r="E102" i="2" s="1"/>
  <c r="G102" i="2" s="1"/>
  <c r="F102" i="2" l="1"/>
  <c r="H102" i="2" s="1"/>
  <c r="I102" i="2" s="1"/>
  <c r="J102" i="2" s="1"/>
  <c r="E103" i="2" s="1"/>
  <c r="G103" i="2" l="1"/>
  <c r="F103" i="2"/>
  <c r="H103" i="2" l="1"/>
  <c r="I103" i="2" s="1"/>
  <c r="J103" i="2" l="1"/>
  <c r="E104" i="2" s="1"/>
  <c r="F104" i="2" s="1"/>
  <c r="G104" i="2" l="1"/>
  <c r="H104" i="2" s="1"/>
  <c r="I104" i="2" l="1"/>
  <c r="J104" i="2" s="1"/>
  <c r="E105" i="2" l="1"/>
  <c r="G105" i="2" s="1"/>
  <c r="K104" i="2"/>
  <c r="K33" i="1" s="1"/>
  <c r="K34" i="1" s="1"/>
  <c r="F105" i="2" l="1"/>
  <c r="H105" i="2" s="1"/>
  <c r="I105" i="2" s="1"/>
  <c r="J105" i="2" s="1"/>
  <c r="E106" i="2" s="1"/>
  <c r="F106" i="2" l="1"/>
  <c r="G106" i="2"/>
  <c r="H106" i="2" l="1"/>
  <c r="I106" i="2" s="1"/>
  <c r="J106" i="2" s="1"/>
  <c r="E107" i="2" s="1"/>
  <c r="G107" i="2" l="1"/>
  <c r="F107" i="2"/>
  <c r="H107" i="2" l="1"/>
  <c r="I107" i="2" s="1"/>
  <c r="J107" i="2" s="1"/>
  <c r="E108" i="2" s="1"/>
  <c r="F108" i="2" l="1"/>
  <c r="G108" i="2"/>
  <c r="H108" i="2" l="1"/>
  <c r="I108" i="2" l="1"/>
  <c r="J108" i="2" s="1"/>
  <c r="E109" i="2" s="1"/>
  <c r="G109" i="2" l="1"/>
  <c r="F109" i="2"/>
  <c r="H109" i="2" l="1"/>
  <c r="I109" i="2" s="1"/>
  <c r="J109" i="2" s="1"/>
  <c r="E110" i="2" s="1"/>
  <c r="G110" i="2" l="1"/>
  <c r="F110" i="2"/>
  <c r="H110" i="2" l="1"/>
  <c r="I110" i="2" s="1"/>
  <c r="J110" i="2" s="1"/>
  <c r="E111" i="2" s="1"/>
  <c r="F111" i="2" l="1"/>
  <c r="G111" i="2"/>
  <c r="H111" i="2" l="1"/>
  <c r="I111" i="2" l="1"/>
  <c r="J111" i="2" s="1"/>
  <c r="E112" i="2" s="1"/>
  <c r="F112" i="2" l="1"/>
  <c r="G112" i="2"/>
  <c r="H112" i="2" l="1"/>
  <c r="I112" i="2" s="1"/>
  <c r="J112" i="2" s="1"/>
  <c r="E113" i="2" s="1"/>
  <c r="F113" i="2" l="1"/>
  <c r="G113" i="2"/>
  <c r="H113" i="2" l="1"/>
  <c r="I113" i="2" s="1"/>
  <c r="J113" i="2" s="1"/>
  <c r="E114" i="2" s="1"/>
  <c r="G114" i="2" l="1"/>
  <c r="F114" i="2"/>
  <c r="H114" i="2" l="1"/>
  <c r="I114" i="2" s="1"/>
  <c r="J114" i="2" s="1"/>
  <c r="E115" i="2" s="1"/>
  <c r="G115" i="2" l="1"/>
  <c r="F115" i="2"/>
  <c r="H115" i="2" l="1"/>
  <c r="I115" i="2" s="1"/>
  <c r="J115" i="2" s="1"/>
  <c r="E116" i="2" s="1"/>
  <c r="G116" i="2" l="1"/>
  <c r="F116" i="2"/>
  <c r="H116" i="2" l="1"/>
  <c r="I116" i="2" s="1"/>
  <c r="J116" i="2" l="1"/>
  <c r="E117" i="2" s="1"/>
  <c r="F117" i="2" s="1"/>
  <c r="K116" i="2" l="1"/>
  <c r="L33" i="1" s="1"/>
  <c r="L34" i="1" s="1"/>
  <c r="G117" i="2"/>
  <c r="H117" i="2" s="1"/>
  <c r="I117" i="2" l="1"/>
  <c r="J117" i="2" s="1"/>
  <c r="E118" i="2" s="1"/>
  <c r="G118" i="2" l="1"/>
  <c r="F118" i="2"/>
  <c r="H118" i="2" l="1"/>
  <c r="I118" i="2" s="1"/>
  <c r="J118" i="2" l="1"/>
  <c r="E119" i="2" s="1"/>
  <c r="F119" i="2" s="1"/>
  <c r="G119" i="2" l="1"/>
  <c r="H119" i="2" s="1"/>
  <c r="I119" i="2" l="1"/>
  <c r="J119" i="2" s="1"/>
  <c r="E120" i="2" s="1"/>
  <c r="G120" i="2" l="1"/>
  <c r="F120" i="2"/>
  <c r="H120" i="2" l="1"/>
  <c r="I120" i="2" s="1"/>
  <c r="J120" i="2" l="1"/>
  <c r="E121" i="2" s="1"/>
  <c r="G121" i="2" s="1"/>
  <c r="F121" i="2" l="1"/>
  <c r="H121" i="2" s="1"/>
  <c r="I121" i="2" s="1"/>
  <c r="J121" i="2" s="1"/>
  <c r="E122" i="2" s="1"/>
  <c r="G122" i="2" l="1"/>
  <c r="F122" i="2"/>
  <c r="H122" i="2" l="1"/>
  <c r="I122" i="2" s="1"/>
  <c r="J122" i="2" s="1"/>
  <c r="E123" i="2" s="1"/>
  <c r="G123" i="2" l="1"/>
  <c r="F123" i="2"/>
  <c r="H123" i="2" l="1"/>
  <c r="I123" i="2" s="1"/>
  <c r="J123" i="2" s="1"/>
  <c r="E124" i="2" s="1"/>
  <c r="G124" i="2" l="1"/>
  <c r="F124" i="2"/>
  <c r="H124" i="2" l="1"/>
  <c r="I124" i="2" s="1"/>
  <c r="J124" i="2" l="1"/>
  <c r="E125" i="2" s="1"/>
  <c r="F125" i="2" s="1"/>
  <c r="G125" i="2" l="1"/>
  <c r="H125" i="2" s="1"/>
  <c r="I125" i="2" l="1"/>
  <c r="J125" i="2" s="1"/>
  <c r="E126" i="2" s="1"/>
  <c r="G126" i="2" l="1"/>
  <c r="F126" i="2"/>
  <c r="H126" i="2" l="1"/>
  <c r="I126" i="2" s="1"/>
  <c r="J126" i="2" l="1"/>
  <c r="E127" i="2" s="1"/>
  <c r="F127" i="2" s="1"/>
  <c r="G127" i="2" l="1"/>
  <c r="H127" i="2" s="1"/>
  <c r="I127" i="2" l="1"/>
  <c r="J127" i="2" s="1"/>
  <c r="E128" i="2" s="1"/>
  <c r="G128" i="2" l="1"/>
  <c r="O11" i="2" s="1"/>
  <c r="F128" i="2"/>
  <c r="H128" i="2" l="1"/>
  <c r="I128" i="2" s="1"/>
  <c r="J128" i="2" l="1"/>
  <c r="K128" i="2" s="1"/>
  <c r="M33" i="1" s="1"/>
  <c r="M34" i="1" s="1"/>
  <c r="N34" i="1" s="1"/>
  <c r="K22" i="1" s="1"/>
  <c r="M22" i="1" s="1"/>
  <c r="M11" i="2" l="1"/>
  <c r="P28" i="1" s="1"/>
  <c r="P31" i="1" s="1"/>
  <c r="E129" i="2"/>
  <c r="F129" i="2" s="1"/>
  <c r="N33" i="1"/>
  <c r="G129" i="2" l="1"/>
  <c r="H129" i="2" s="1"/>
  <c r="N11" i="2"/>
  <c r="I129" i="2" l="1"/>
  <c r="J129" i="2" s="1"/>
  <c r="E130" i="2" s="1"/>
  <c r="F130" i="2" l="1"/>
  <c r="G130" i="2"/>
  <c r="H130" i="2" l="1"/>
  <c r="I130" i="2" l="1"/>
  <c r="J130" i="2" s="1"/>
  <c r="E131" i="2" s="1"/>
  <c r="F131" i="2" l="1"/>
  <c r="G131" i="2"/>
  <c r="H131" i="2" l="1"/>
  <c r="I131" i="2" l="1"/>
  <c r="J131" i="2" s="1"/>
  <c r="E132" i="2" s="1"/>
  <c r="G132" i="2" l="1"/>
  <c r="F132" i="2"/>
  <c r="H132" i="2" l="1"/>
  <c r="I132" i="2" s="1"/>
  <c r="J132" i="2" l="1"/>
  <c r="E133" i="2" s="1"/>
  <c r="G133" i="2" s="1"/>
  <c r="F133" i="2" l="1"/>
  <c r="H133" i="2" s="1"/>
  <c r="I133" i="2" s="1"/>
  <c r="J133" i="2" s="1"/>
  <c r="E134" i="2" s="1"/>
  <c r="G134" i="2" l="1"/>
  <c r="F134" i="2"/>
  <c r="H134" i="2" l="1"/>
  <c r="I134" i="2" s="1"/>
  <c r="J134" i="2" l="1"/>
  <c r="E135" i="2" s="1"/>
  <c r="F135" i="2" s="1"/>
  <c r="G135" i="2" l="1"/>
  <c r="H135" i="2" s="1"/>
  <c r="I135" i="2" l="1"/>
  <c r="J135" i="2" s="1"/>
  <c r="E136" i="2" s="1"/>
  <c r="G136" i="2" l="1"/>
  <c r="F136" i="2"/>
  <c r="H136" i="2" l="1"/>
  <c r="I136" i="2" s="1"/>
  <c r="J136" i="2" s="1"/>
  <c r="E137" i="2" s="1"/>
  <c r="F137" i="2" l="1"/>
  <c r="G137" i="2"/>
  <c r="H137" i="2" l="1"/>
  <c r="I137" i="2" l="1"/>
  <c r="J137" i="2" s="1"/>
  <c r="E138" i="2" s="1"/>
  <c r="G138" i="2" l="1"/>
  <c r="F138" i="2"/>
  <c r="H138" i="2" l="1"/>
  <c r="I138" i="2" s="1"/>
  <c r="J138" i="2" s="1"/>
  <c r="E139" i="2" s="1"/>
  <c r="F139" i="2" l="1"/>
  <c r="G139" i="2"/>
  <c r="H139" i="2" l="1"/>
  <c r="I139" i="2" s="1"/>
  <c r="J139" i="2" s="1"/>
  <c r="E140" i="2" s="1"/>
  <c r="G140" i="2" l="1"/>
  <c r="F140" i="2"/>
  <c r="H140" i="2" l="1"/>
  <c r="I140" i="2" s="1"/>
  <c r="J140" i="2" s="1"/>
  <c r="E141" i="2" s="1"/>
  <c r="G141" i="2" l="1"/>
  <c r="F141" i="2"/>
  <c r="H141" i="2" l="1"/>
  <c r="I141" i="2" s="1"/>
  <c r="J141" i="2" s="1"/>
  <c r="E142" i="2" s="1"/>
  <c r="G142" i="2" l="1"/>
  <c r="F142" i="2"/>
  <c r="H142" i="2" l="1"/>
  <c r="I142" i="2" s="1"/>
  <c r="J142" i="2" l="1"/>
  <c r="E143" i="2" s="1"/>
  <c r="G143" i="2" s="1"/>
  <c r="F143" i="2" l="1"/>
  <c r="H143" i="2" s="1"/>
  <c r="I143" i="2" s="1"/>
  <c r="J143" i="2" s="1"/>
  <c r="E144" i="2" s="1"/>
  <c r="G144" i="2" l="1"/>
  <c r="F144" i="2"/>
  <c r="H144" i="2" l="1"/>
  <c r="I144" i="2" s="1"/>
  <c r="J144" i="2" l="1"/>
  <c r="E145" i="2" s="1"/>
  <c r="F145" i="2" s="1"/>
  <c r="G145" i="2" l="1"/>
  <c r="H145" i="2" s="1"/>
  <c r="I145" i="2" l="1"/>
  <c r="J145" i="2" s="1"/>
  <c r="E146" i="2" s="1"/>
  <c r="G146" i="2" l="1"/>
  <c r="F146" i="2"/>
  <c r="H146" i="2" l="1"/>
  <c r="I146" i="2" s="1"/>
  <c r="J146" i="2" s="1"/>
  <c r="E147" i="2" s="1"/>
  <c r="F147" i="2" l="1"/>
  <c r="G147" i="2"/>
  <c r="H147" i="2" l="1"/>
  <c r="I147" i="2" l="1"/>
  <c r="J147" i="2" s="1"/>
  <c r="E148" i="2" s="1"/>
  <c r="G148" i="2" l="1"/>
  <c r="F148" i="2"/>
  <c r="H148" i="2" l="1"/>
  <c r="I148" i="2" s="1"/>
  <c r="J148" i="2" s="1"/>
  <c r="E149" i="2" s="1"/>
  <c r="G149" i="2" l="1"/>
  <c r="F149" i="2"/>
  <c r="H149" i="2" l="1"/>
  <c r="I149" i="2" s="1"/>
  <c r="J149" i="2" s="1"/>
  <c r="E150" i="2" s="1"/>
  <c r="G150" i="2" l="1"/>
  <c r="F150" i="2"/>
  <c r="H150" i="2" l="1"/>
  <c r="I150" i="2" s="1"/>
  <c r="J150" i="2" l="1"/>
  <c r="E151" i="2" s="1"/>
  <c r="G151" i="2" s="1"/>
  <c r="F151" i="2" l="1"/>
  <c r="H151" i="2" s="1"/>
  <c r="I151" i="2" s="1"/>
  <c r="J151" i="2" s="1"/>
  <c r="E152" i="2" s="1"/>
  <c r="G152" i="2" l="1"/>
  <c r="F152" i="2"/>
  <c r="H152" i="2" l="1"/>
  <c r="I152" i="2" s="1"/>
  <c r="J152" i="2" l="1"/>
  <c r="E153" i="2" s="1"/>
  <c r="F153" i="2" s="1"/>
  <c r="G153" i="2" l="1"/>
  <c r="H153" i="2" s="1"/>
  <c r="I153" i="2" l="1"/>
  <c r="J153" i="2" s="1"/>
  <c r="E154" i="2" s="1"/>
  <c r="G154" i="2" l="1"/>
  <c r="F154" i="2"/>
  <c r="H154" i="2" l="1"/>
  <c r="I154" i="2" s="1"/>
  <c r="J154" i="2" s="1"/>
  <c r="E155" i="2" s="1"/>
  <c r="F155" i="2" l="1"/>
  <c r="G155" i="2"/>
  <c r="H155" i="2" l="1"/>
  <c r="I155" i="2" s="1"/>
  <c r="J155" i="2" s="1"/>
  <c r="E156" i="2" s="1"/>
  <c r="G156" i="2" l="1"/>
  <c r="F156" i="2"/>
  <c r="H156" i="2" l="1"/>
  <c r="I156" i="2" s="1"/>
  <c r="J156" i="2" s="1"/>
  <c r="E157" i="2" s="1"/>
  <c r="G157" i="2" l="1"/>
  <c r="F157" i="2"/>
  <c r="H157" i="2" l="1"/>
  <c r="I157" i="2" s="1"/>
  <c r="J157" i="2" s="1"/>
  <c r="E158" i="2" s="1"/>
  <c r="G158" i="2" l="1"/>
  <c r="F158" i="2"/>
  <c r="H158" i="2" l="1"/>
  <c r="I158" i="2" s="1"/>
  <c r="J158" i="2" s="1"/>
  <c r="E159" i="2" s="1"/>
  <c r="G159" i="2" l="1"/>
  <c r="F159" i="2"/>
  <c r="H159" i="2" l="1"/>
  <c r="I159" i="2" s="1"/>
  <c r="J159" i="2" s="1"/>
  <c r="E160" i="2" s="1"/>
  <c r="G160" i="2" l="1"/>
  <c r="F160" i="2"/>
  <c r="H160" i="2" s="1"/>
  <c r="I160" i="2" s="1"/>
  <c r="J160" i="2" l="1"/>
  <c r="E161" i="2" s="1"/>
  <c r="F161" i="2" l="1"/>
  <c r="G161" i="2"/>
  <c r="H161" i="2" l="1"/>
  <c r="I161" i="2" l="1"/>
  <c r="J161" i="2" s="1"/>
  <c r="E162" i="2" s="1"/>
  <c r="G162" i="2" l="1"/>
  <c r="F162" i="2"/>
  <c r="H162" i="2" l="1"/>
  <c r="I162" i="2" s="1"/>
  <c r="J162" i="2" s="1"/>
  <c r="E163" i="2" s="1"/>
  <c r="F163" i="2" l="1"/>
  <c r="G163" i="2"/>
  <c r="H163" i="2" l="1"/>
  <c r="I163" i="2" s="1"/>
  <c r="J163" i="2" s="1"/>
  <c r="E164" i="2" s="1"/>
  <c r="G164" i="2" l="1"/>
  <c r="F164" i="2"/>
  <c r="H164" i="2" l="1"/>
  <c r="I164" i="2" s="1"/>
  <c r="J164" i="2" s="1"/>
  <c r="E165" i="2" s="1"/>
  <c r="G165" i="2" l="1"/>
  <c r="F165" i="2"/>
  <c r="H165" i="2" l="1"/>
  <c r="I165" i="2" s="1"/>
  <c r="J165" i="2" s="1"/>
  <c r="E166" i="2" s="1"/>
  <c r="G166" i="2" l="1"/>
  <c r="F166" i="2"/>
  <c r="H166" i="2" l="1"/>
  <c r="I166" i="2" s="1"/>
  <c r="J166" i="2" l="1"/>
  <c r="E167" i="2" s="1"/>
  <c r="G167" i="2" s="1"/>
  <c r="F167" i="2" l="1"/>
  <c r="H167" i="2" s="1"/>
  <c r="I167" i="2" s="1"/>
  <c r="J167" i="2" s="1"/>
  <c r="E168" i="2" s="1"/>
  <c r="G168" i="2" l="1"/>
  <c r="F168" i="2"/>
  <c r="H168" i="2" l="1"/>
  <c r="I168" i="2" s="1"/>
  <c r="J168" i="2" l="1"/>
  <c r="E169" i="2" s="1"/>
  <c r="F169" i="2" s="1"/>
  <c r="G169" i="2" l="1"/>
  <c r="H169" i="2" s="1"/>
  <c r="I169" i="2" l="1"/>
  <c r="J169" i="2" s="1"/>
  <c r="E170" i="2" s="1"/>
  <c r="G170" i="2" l="1"/>
  <c r="F170" i="2"/>
  <c r="H170" i="2" l="1"/>
  <c r="I170" i="2" s="1"/>
  <c r="J170" i="2" s="1"/>
  <c r="E171" i="2" s="1"/>
  <c r="F171" i="2" l="1"/>
  <c r="G171" i="2"/>
  <c r="H171" i="2" l="1"/>
  <c r="I171" i="2" l="1"/>
  <c r="J171" i="2" s="1"/>
  <c r="E172" i="2" s="1"/>
  <c r="G172" i="2" l="1"/>
  <c r="F172" i="2"/>
  <c r="H172" i="2" l="1"/>
  <c r="I172" i="2" s="1"/>
  <c r="J172" i="2" s="1"/>
  <c r="E173" i="2" s="1"/>
  <c r="G173" i="2" l="1"/>
  <c r="F173" i="2"/>
  <c r="H173" i="2" l="1"/>
  <c r="I173" i="2" s="1"/>
  <c r="J173" i="2" s="1"/>
  <c r="E174" i="2" s="1"/>
  <c r="G174" i="2" l="1"/>
  <c r="F174" i="2"/>
  <c r="H174" i="2" l="1"/>
  <c r="I174" i="2" s="1"/>
  <c r="J174" i="2" l="1"/>
  <c r="E175" i="2" s="1"/>
  <c r="G175" i="2" s="1"/>
  <c r="F175" i="2" l="1"/>
  <c r="H175" i="2" s="1"/>
  <c r="I175" i="2" s="1"/>
  <c r="J175" i="2" s="1"/>
  <c r="E176" i="2" s="1"/>
  <c r="G176" i="2" l="1"/>
  <c r="F176" i="2"/>
  <c r="H176" i="2" l="1"/>
  <c r="I176" i="2" s="1"/>
  <c r="J176" i="2" s="1"/>
  <c r="E177" i="2" s="1"/>
  <c r="F177" i="2" l="1"/>
  <c r="G177" i="2"/>
  <c r="H177" i="2" l="1"/>
  <c r="I177" i="2" l="1"/>
  <c r="J177" i="2" s="1"/>
  <c r="E178" i="2" s="1"/>
  <c r="G178" i="2" l="1"/>
  <c r="F178" i="2"/>
  <c r="H178" i="2" l="1"/>
  <c r="I178" i="2" s="1"/>
  <c r="J178" i="2" s="1"/>
  <c r="E179" i="2" s="1"/>
  <c r="F179" i="2" l="1"/>
  <c r="G179" i="2"/>
  <c r="H179" i="2" l="1"/>
  <c r="I179" i="2" l="1"/>
  <c r="J179" i="2" s="1"/>
  <c r="E180" i="2" s="1"/>
  <c r="G180" i="2" l="1"/>
  <c r="F180" i="2"/>
  <c r="H180" i="2" l="1"/>
  <c r="I180" i="2" s="1"/>
  <c r="J180" i="2" s="1"/>
  <c r="E181" i="2" s="1"/>
  <c r="F181" i="2" l="1"/>
  <c r="G181" i="2"/>
  <c r="H181" i="2" l="1"/>
  <c r="I181" i="2" l="1"/>
  <c r="J181" i="2" s="1"/>
  <c r="E182" i="2" s="1"/>
  <c r="G182" i="2" l="1"/>
  <c r="F182" i="2"/>
  <c r="H182" i="2" l="1"/>
  <c r="I182" i="2" s="1"/>
  <c r="J182" i="2" s="1"/>
  <c r="E183" i="2" s="1"/>
  <c r="G183" i="2" l="1"/>
  <c r="F183" i="2"/>
  <c r="H183" i="2" l="1"/>
  <c r="I183" i="2" s="1"/>
  <c r="J183" i="2" s="1"/>
  <c r="E184" i="2" s="1"/>
  <c r="F184" i="2" l="1"/>
  <c r="G184" i="2"/>
  <c r="H184" i="2" l="1"/>
  <c r="I184" i="2" l="1"/>
  <c r="J184" i="2" s="1"/>
  <c r="E185" i="2" s="1"/>
  <c r="G185" i="2" l="1"/>
  <c r="F185" i="2"/>
  <c r="H185" i="2" l="1"/>
  <c r="I185" i="2" s="1"/>
  <c r="J185" i="2" s="1"/>
  <c r="E186" i="2" s="1"/>
  <c r="G186" i="2" l="1"/>
  <c r="F186" i="2"/>
  <c r="H186" i="2" l="1"/>
  <c r="I186" i="2" s="1"/>
  <c r="J186" i="2" s="1"/>
  <c r="E187" i="2" s="1"/>
  <c r="G187" i="2" l="1"/>
  <c r="F187" i="2"/>
  <c r="H187" i="2" l="1"/>
  <c r="I187" i="2" s="1"/>
  <c r="J187" i="2" s="1"/>
  <c r="E188" i="2" s="1"/>
  <c r="G188" i="2" l="1"/>
  <c r="O12" i="2" s="1"/>
  <c r="F188" i="2"/>
  <c r="H188" i="2" l="1"/>
  <c r="I188" i="2" s="1"/>
  <c r="J188" i="2" s="1"/>
  <c r="E189" i="2" l="1"/>
  <c r="M12" i="2"/>
  <c r="N12" i="2" l="1"/>
  <c r="G189" i="2"/>
  <c r="F189" i="2"/>
  <c r="H189" i="2" l="1"/>
  <c r="I189" i="2" s="1"/>
  <c r="J189" i="2" l="1"/>
  <c r="E190" i="2" s="1"/>
  <c r="G190" i="2" s="1"/>
  <c r="F190" i="2" l="1"/>
  <c r="H190" i="2" s="1"/>
  <c r="I190" i="2" s="1"/>
  <c r="J190" i="2" l="1"/>
  <c r="E191" i="2" s="1"/>
  <c r="G191" i="2" s="1"/>
  <c r="F191" i="2" l="1"/>
  <c r="H191" i="2" s="1"/>
  <c r="I191" i="2" s="1"/>
  <c r="J191" i="2" s="1"/>
  <c r="E192" i="2" s="1"/>
  <c r="F192" i="2" l="1"/>
  <c r="G192" i="2"/>
  <c r="H192" i="2" l="1"/>
  <c r="I192" i="2" l="1"/>
  <c r="J192" i="2" s="1"/>
  <c r="E193" i="2" s="1"/>
  <c r="F193" i="2" l="1"/>
  <c r="G193" i="2"/>
  <c r="H193" i="2" l="1"/>
  <c r="I193" i="2" l="1"/>
  <c r="J193" i="2" s="1"/>
  <c r="E194" i="2" s="1"/>
  <c r="G194" i="2" l="1"/>
  <c r="F194" i="2"/>
  <c r="H194" i="2" l="1"/>
  <c r="I194" i="2" s="1"/>
  <c r="J194" i="2" s="1"/>
  <c r="E195" i="2" s="1"/>
  <c r="F195" i="2" l="1"/>
  <c r="G195" i="2"/>
  <c r="H195" i="2" l="1"/>
  <c r="I195" i="2" l="1"/>
  <c r="J195" i="2" s="1"/>
  <c r="E196" i="2" s="1"/>
  <c r="G196" i="2" l="1"/>
  <c r="F196" i="2"/>
  <c r="H196" i="2" l="1"/>
  <c r="I196" i="2" s="1"/>
  <c r="J196" i="2" s="1"/>
  <c r="E197" i="2" s="1"/>
  <c r="G197" i="2" l="1"/>
  <c r="F197" i="2"/>
  <c r="H197" i="2" l="1"/>
  <c r="I197" i="2" s="1"/>
  <c r="J197" i="2" s="1"/>
  <c r="E198" i="2" s="1"/>
  <c r="G198" i="2" l="1"/>
  <c r="F198" i="2"/>
  <c r="H198" i="2" l="1"/>
  <c r="I198" i="2" s="1"/>
  <c r="J198" i="2" s="1"/>
  <c r="E199" i="2" s="1"/>
  <c r="G199" i="2" l="1"/>
  <c r="F199" i="2"/>
  <c r="H199" i="2" l="1"/>
  <c r="I199" i="2" s="1"/>
  <c r="J199" i="2" s="1"/>
  <c r="E200" i="2" s="1"/>
  <c r="F200" i="2" l="1"/>
  <c r="G200" i="2"/>
  <c r="H200" i="2" l="1"/>
  <c r="I200" i="2" l="1"/>
  <c r="J200" i="2" s="1"/>
  <c r="E201" i="2" s="1"/>
  <c r="G201" i="2" l="1"/>
  <c r="F201" i="2"/>
  <c r="H201" i="2" l="1"/>
  <c r="I201" i="2" s="1"/>
  <c r="J201" i="2" s="1"/>
  <c r="E202" i="2" s="1"/>
  <c r="G202" i="2" l="1"/>
  <c r="F202" i="2"/>
  <c r="H202" i="2" l="1"/>
  <c r="I202" i="2" s="1"/>
  <c r="J202" i="2" s="1"/>
  <c r="E203" i="2" s="1"/>
  <c r="F203" i="2" l="1"/>
  <c r="G203" i="2"/>
  <c r="H203" i="2" l="1"/>
  <c r="I203" i="2" l="1"/>
  <c r="J203" i="2" s="1"/>
  <c r="E204" i="2" s="1"/>
  <c r="G204" i="2" l="1"/>
  <c r="F204" i="2"/>
  <c r="H204" i="2" l="1"/>
  <c r="I204" i="2" s="1"/>
  <c r="J204" i="2" s="1"/>
  <c r="E205" i="2" s="1"/>
  <c r="G205" i="2" l="1"/>
  <c r="F205" i="2"/>
  <c r="H205" i="2" l="1"/>
  <c r="I205" i="2" s="1"/>
  <c r="J205" i="2" l="1"/>
  <c r="E206" i="2" s="1"/>
  <c r="G206" i="2" s="1"/>
  <c r="F206" i="2" l="1"/>
  <c r="H206" i="2" s="1"/>
  <c r="I206" i="2" s="1"/>
  <c r="J206" i="2" l="1"/>
  <c r="E207" i="2" s="1"/>
  <c r="G207" i="2" s="1"/>
  <c r="F207" i="2" l="1"/>
  <c r="H207" i="2" s="1"/>
  <c r="I207" i="2" s="1"/>
  <c r="J207" i="2" s="1"/>
  <c r="E208" i="2" s="1"/>
  <c r="F208" i="2" l="1"/>
  <c r="G208" i="2"/>
  <c r="H208" i="2" l="1"/>
  <c r="I208" i="2" l="1"/>
  <c r="J208" i="2" s="1"/>
  <c r="E209" i="2" s="1"/>
  <c r="F209" i="2" l="1"/>
  <c r="G209" i="2"/>
  <c r="H209" i="2" l="1"/>
  <c r="I209" i="2" l="1"/>
  <c r="J209" i="2" s="1"/>
  <c r="E210" i="2" s="1"/>
  <c r="G210" i="2" l="1"/>
  <c r="F210" i="2"/>
  <c r="H210" i="2" l="1"/>
  <c r="I210" i="2" s="1"/>
  <c r="J210" i="2" s="1"/>
  <c r="E211" i="2" s="1"/>
  <c r="G211" i="2" l="1"/>
  <c r="F211" i="2"/>
  <c r="H211" i="2" l="1"/>
  <c r="I211" i="2" s="1"/>
  <c r="J211" i="2" s="1"/>
  <c r="E212" i="2" s="1"/>
  <c r="G212" i="2" l="1"/>
  <c r="F212" i="2"/>
  <c r="H212" i="2" l="1"/>
  <c r="I212" i="2" s="1"/>
  <c r="J212" i="2" s="1"/>
  <c r="E213" i="2" s="1"/>
  <c r="G213" i="2" l="1"/>
  <c r="F213" i="2"/>
  <c r="H213" i="2" l="1"/>
  <c r="I213" i="2" s="1"/>
  <c r="J213" i="2" l="1"/>
  <c r="E214" i="2" s="1"/>
  <c r="G214" i="2" s="1"/>
  <c r="F214" i="2" l="1"/>
  <c r="H214" i="2" s="1"/>
  <c r="I214" i="2" s="1"/>
  <c r="J214" i="2" s="1"/>
  <c r="E215" i="2" s="1"/>
  <c r="G215" i="2" l="1"/>
  <c r="F215" i="2"/>
  <c r="H215" i="2" l="1"/>
  <c r="I215" i="2" s="1"/>
  <c r="J215" i="2" s="1"/>
  <c r="E216" i="2" s="1"/>
  <c r="F216" i="2" l="1"/>
  <c r="G216" i="2"/>
  <c r="H216" i="2" l="1"/>
  <c r="I216" i="2" l="1"/>
  <c r="J216" i="2" s="1"/>
  <c r="E217" i="2" s="1"/>
  <c r="G217" i="2" l="1"/>
  <c r="F217" i="2"/>
  <c r="H217" i="2" l="1"/>
  <c r="I217" i="2" s="1"/>
  <c r="J217" i="2" l="1"/>
  <c r="E218" i="2" s="1"/>
  <c r="G218" i="2" s="1"/>
  <c r="F218" i="2" l="1"/>
  <c r="H218" i="2" s="1"/>
  <c r="I218" i="2" s="1"/>
  <c r="J218" i="2" s="1"/>
  <c r="E219" i="2" s="1"/>
  <c r="G219" i="2" l="1"/>
  <c r="F219" i="2"/>
  <c r="H219" i="2" l="1"/>
  <c r="I219" i="2" s="1"/>
  <c r="J219" i="2" s="1"/>
  <c r="E220" i="2" s="1"/>
  <c r="F220" i="2" l="1"/>
  <c r="G220" i="2"/>
  <c r="H220" i="2" l="1"/>
  <c r="I220" i="2" l="1"/>
  <c r="J220" i="2" s="1"/>
  <c r="E221" i="2" s="1"/>
  <c r="G221" i="2" l="1"/>
  <c r="F221" i="2"/>
  <c r="H221" i="2" l="1"/>
  <c r="I221" i="2" s="1"/>
  <c r="J221" i="2" s="1"/>
  <c r="E222" i="2" s="1"/>
  <c r="G222" i="2" l="1"/>
  <c r="F222" i="2"/>
  <c r="H222" i="2" l="1"/>
  <c r="I222" i="2" s="1"/>
  <c r="J222" i="2" l="1"/>
  <c r="E223" i="2" s="1"/>
  <c r="G223" i="2" s="1"/>
  <c r="F223" i="2" l="1"/>
  <c r="H223" i="2" s="1"/>
  <c r="I223" i="2" s="1"/>
  <c r="J223" i="2" s="1"/>
  <c r="E224" i="2" s="1"/>
  <c r="F224" i="2" l="1"/>
  <c r="G224" i="2"/>
  <c r="H224" i="2" l="1"/>
  <c r="I224" i="2" l="1"/>
  <c r="J224" i="2" s="1"/>
  <c r="E225" i="2" s="1"/>
  <c r="G225" i="2" l="1"/>
  <c r="F225" i="2"/>
  <c r="H225" i="2" l="1"/>
  <c r="I225" i="2" s="1"/>
  <c r="J225" i="2" s="1"/>
  <c r="E226" i="2" s="1"/>
  <c r="G226" i="2" l="1"/>
  <c r="F226" i="2"/>
  <c r="H226" i="2" l="1"/>
  <c r="I226" i="2" s="1"/>
  <c r="J226" i="2" s="1"/>
  <c r="E227" i="2" s="1"/>
  <c r="G227" i="2" l="1"/>
  <c r="F227" i="2"/>
  <c r="H227" i="2" l="1"/>
  <c r="I227" i="2" s="1"/>
  <c r="J227" i="2" s="1"/>
  <c r="E228" i="2" s="1"/>
  <c r="F228" i="2" l="1"/>
  <c r="G228" i="2"/>
  <c r="H228" i="2" l="1"/>
  <c r="I228" i="2" l="1"/>
  <c r="J228" i="2" s="1"/>
  <c r="E229" i="2" s="1"/>
  <c r="G229" i="2" l="1"/>
  <c r="F229" i="2"/>
  <c r="H229" i="2" l="1"/>
  <c r="I229" i="2" s="1"/>
  <c r="J229" i="2" l="1"/>
  <c r="E230" i="2" s="1"/>
  <c r="F230" i="2" s="1"/>
  <c r="G230" i="2" l="1"/>
  <c r="H230" i="2" s="1"/>
  <c r="I230" i="2" l="1"/>
  <c r="J230" i="2" s="1"/>
  <c r="E231" i="2" s="1"/>
  <c r="G231" i="2" l="1"/>
  <c r="F231" i="2"/>
  <c r="H231" i="2" l="1"/>
  <c r="I231" i="2" s="1"/>
  <c r="J231" i="2" s="1"/>
  <c r="E232" i="2" s="1"/>
  <c r="F232" i="2" l="1"/>
  <c r="G232" i="2"/>
  <c r="H232" i="2" l="1"/>
  <c r="I232" i="2" l="1"/>
  <c r="J232" i="2" s="1"/>
  <c r="E233" i="2" s="1"/>
  <c r="G233" i="2" l="1"/>
  <c r="F233" i="2"/>
  <c r="H233" i="2" l="1"/>
  <c r="I233" i="2" s="1"/>
  <c r="J233" i="2" l="1"/>
  <c r="E234" i="2" s="1"/>
  <c r="F234" i="2" s="1"/>
  <c r="G234" i="2" l="1"/>
  <c r="H234" i="2" s="1"/>
  <c r="I234" i="2" s="1"/>
  <c r="J234" i="2" s="1"/>
  <c r="E235" i="2" s="1"/>
  <c r="G235" i="2" l="1"/>
  <c r="F235" i="2"/>
  <c r="H235" i="2" l="1"/>
  <c r="I235" i="2" s="1"/>
  <c r="J235" i="2" s="1"/>
  <c r="E236" i="2" s="1"/>
  <c r="F236" i="2" l="1"/>
  <c r="G236" i="2"/>
  <c r="H236" i="2" l="1"/>
  <c r="I236" i="2" l="1"/>
  <c r="J236" i="2" s="1"/>
  <c r="E237" i="2" s="1"/>
  <c r="G237" i="2" l="1"/>
  <c r="F237" i="2"/>
  <c r="H237" i="2" l="1"/>
  <c r="I237" i="2" s="1"/>
  <c r="J237" i="2" s="1"/>
  <c r="E238" i="2" s="1"/>
  <c r="G238" i="2" l="1"/>
  <c r="F238" i="2"/>
  <c r="H238" i="2" l="1"/>
  <c r="I238" i="2" s="1"/>
  <c r="J238" i="2" s="1"/>
  <c r="E239" i="2" s="1"/>
  <c r="G239" i="2" l="1"/>
  <c r="F239" i="2"/>
  <c r="H239" i="2" l="1"/>
  <c r="I239" i="2" s="1"/>
  <c r="J239" i="2" s="1"/>
  <c r="E240" i="2" s="1"/>
  <c r="F240" i="2" l="1"/>
  <c r="G240" i="2"/>
  <c r="H240" i="2" l="1"/>
  <c r="I240" i="2" l="1"/>
  <c r="J240" i="2" s="1"/>
  <c r="E241" i="2" s="1"/>
  <c r="F241" i="2" l="1"/>
  <c r="G241" i="2"/>
  <c r="H241" i="2" l="1"/>
  <c r="I241" i="2" l="1"/>
  <c r="J241" i="2" s="1"/>
  <c r="E242" i="2" s="1"/>
  <c r="G242" i="2" l="1"/>
  <c r="F242" i="2"/>
  <c r="H242" i="2" l="1"/>
  <c r="I242" i="2" s="1"/>
  <c r="J242" i="2" s="1"/>
  <c r="E243" i="2" s="1"/>
  <c r="G243" i="2" l="1"/>
  <c r="F243" i="2"/>
  <c r="H243" i="2" l="1"/>
  <c r="I243" i="2" s="1"/>
  <c r="J243" i="2" s="1"/>
  <c r="E244" i="2" s="1"/>
  <c r="F244" i="2" l="1"/>
  <c r="G244" i="2"/>
  <c r="H244" i="2" l="1"/>
  <c r="I244" i="2" s="1"/>
  <c r="J244" i="2" s="1"/>
  <c r="E245" i="2" s="1"/>
  <c r="G245" i="2" l="1"/>
  <c r="F245" i="2"/>
  <c r="H245" i="2" l="1"/>
  <c r="I245" i="2" s="1"/>
  <c r="J245" i="2" l="1"/>
  <c r="E246" i="2" s="1"/>
  <c r="G246" i="2" s="1"/>
  <c r="F246" i="2" l="1"/>
  <c r="H246" i="2" s="1"/>
  <c r="I246" i="2" s="1"/>
  <c r="J246" i="2" s="1"/>
  <c r="E247" i="2" s="1"/>
  <c r="G247" i="2" l="1"/>
  <c r="F247" i="2"/>
  <c r="H247" i="2" l="1"/>
  <c r="I247" i="2" s="1"/>
  <c r="J247" i="2" s="1"/>
  <c r="E248" i="2" s="1"/>
  <c r="F248" i="2" l="1"/>
  <c r="G248" i="2"/>
  <c r="O13" i="2" s="1"/>
  <c r="H248" i="2" l="1"/>
  <c r="I248" i="2" s="1"/>
  <c r="J248" i="2" s="1"/>
  <c r="E249" i="2" l="1"/>
  <c r="M13" i="2"/>
  <c r="N13" i="2" l="1"/>
  <c r="G249" i="2"/>
  <c r="F249" i="2"/>
  <c r="H249" i="2" l="1"/>
  <c r="I249" i="2" s="1"/>
  <c r="J249" i="2" l="1"/>
  <c r="E250" i="2" s="1"/>
  <c r="G250" i="2" s="1"/>
  <c r="F250" i="2" l="1"/>
  <c r="H250" i="2" s="1"/>
  <c r="I250" i="2" s="1"/>
  <c r="J250" i="2" s="1"/>
  <c r="E251" i="2" s="1"/>
  <c r="G251" i="2" l="1"/>
  <c r="F251" i="2"/>
  <c r="H251" i="2" l="1"/>
  <c r="I251" i="2" s="1"/>
  <c r="J251" i="2" s="1"/>
  <c r="E252" i="2" s="1"/>
  <c r="F252" i="2" l="1"/>
  <c r="G252" i="2"/>
  <c r="H252" i="2" l="1"/>
  <c r="I252" i="2" l="1"/>
  <c r="J252" i="2" s="1"/>
  <c r="E253" i="2" s="1"/>
  <c r="G253" i="2" l="1"/>
  <c r="F253" i="2"/>
  <c r="H253" i="2" l="1"/>
  <c r="I253" i="2" s="1"/>
  <c r="J253" i="2" l="1"/>
  <c r="E254" i="2" s="1"/>
  <c r="G254" i="2" s="1"/>
  <c r="F254" i="2" l="1"/>
  <c r="H254" i="2" s="1"/>
  <c r="I254" i="2" s="1"/>
  <c r="J254" i="2" l="1"/>
  <c r="E255" i="2" s="1"/>
  <c r="G255" i="2" s="1"/>
  <c r="F255" i="2" l="1"/>
  <c r="H255" i="2" s="1"/>
  <c r="I255" i="2" s="1"/>
  <c r="J255" i="2" s="1"/>
  <c r="E256" i="2" s="1"/>
  <c r="F256" i="2" l="1"/>
  <c r="G256" i="2"/>
  <c r="H256" i="2" l="1"/>
  <c r="I256" i="2" l="1"/>
  <c r="J256" i="2" s="1"/>
  <c r="E257" i="2" s="1"/>
  <c r="G257" i="2" l="1"/>
  <c r="F257" i="2"/>
  <c r="H257" i="2" l="1"/>
  <c r="I257" i="2" s="1"/>
  <c r="J257" i="2" l="1"/>
  <c r="E258" i="2" s="1"/>
  <c r="G258" i="2" s="1"/>
  <c r="F258" i="2" l="1"/>
  <c r="H258" i="2" s="1"/>
  <c r="I258" i="2" s="1"/>
  <c r="J258" i="2" s="1"/>
  <c r="E259" i="2" s="1"/>
  <c r="G259" i="2" l="1"/>
  <c r="F259" i="2"/>
  <c r="H259" i="2" l="1"/>
  <c r="I259" i="2" s="1"/>
  <c r="J259" i="2" s="1"/>
  <c r="E260" i="2" s="1"/>
  <c r="F260" i="2" l="1"/>
  <c r="G260" i="2"/>
  <c r="H260" i="2" l="1"/>
  <c r="I260" i="2" l="1"/>
  <c r="J260" i="2" s="1"/>
  <c r="E261" i="2" s="1"/>
  <c r="G261" i="2" l="1"/>
  <c r="F261" i="2"/>
  <c r="H261" i="2" l="1"/>
  <c r="I261" i="2" s="1"/>
  <c r="J261" i="2" l="1"/>
  <c r="E262" i="2" s="1"/>
  <c r="F262" i="2" s="1"/>
  <c r="G262" i="2" l="1"/>
  <c r="H262" i="2" s="1"/>
  <c r="I262" i="2" l="1"/>
  <c r="J262" i="2" s="1"/>
  <c r="E263" i="2" s="1"/>
  <c r="G263" i="2" l="1"/>
  <c r="F263" i="2"/>
  <c r="H263" i="2" l="1"/>
  <c r="I263" i="2" s="1"/>
  <c r="J263" i="2" s="1"/>
  <c r="E264" i="2" s="1"/>
  <c r="F264" i="2" l="1"/>
  <c r="G264" i="2"/>
  <c r="H264" i="2" l="1"/>
  <c r="I264" i="2" l="1"/>
  <c r="J264" i="2" s="1"/>
  <c r="E265" i="2" s="1"/>
  <c r="G265" i="2" l="1"/>
  <c r="F265" i="2"/>
  <c r="H265" i="2" l="1"/>
  <c r="I265" i="2" s="1"/>
  <c r="J265" i="2" l="1"/>
  <c r="E266" i="2" s="1"/>
  <c r="F266" i="2" s="1"/>
  <c r="G266" i="2" l="1"/>
  <c r="H266" i="2" s="1"/>
  <c r="I266" i="2" s="1"/>
  <c r="J266" i="2" s="1"/>
  <c r="E267" i="2" s="1"/>
  <c r="G267" i="2" l="1"/>
  <c r="F267" i="2"/>
  <c r="H267" i="2" l="1"/>
  <c r="I267" i="2" s="1"/>
  <c r="J267" i="2" s="1"/>
  <c r="E268" i="2" s="1"/>
  <c r="F268" i="2" l="1"/>
  <c r="G268" i="2"/>
  <c r="H268" i="2" l="1"/>
  <c r="I268" i="2" s="1"/>
  <c r="J268" i="2" s="1"/>
  <c r="E269" i="2" s="1"/>
  <c r="G269" i="2" l="1"/>
  <c r="F269" i="2"/>
  <c r="H269" i="2" l="1"/>
  <c r="I269" i="2" s="1"/>
  <c r="J269" i="2" l="1"/>
  <c r="E270" i="2" s="1"/>
  <c r="G270" i="2" s="1"/>
  <c r="F270" i="2" l="1"/>
  <c r="H270" i="2" s="1"/>
  <c r="I270" i="2" s="1"/>
  <c r="J270" i="2" s="1"/>
  <c r="E271" i="2" s="1"/>
  <c r="G271" i="2" l="1"/>
  <c r="F271" i="2"/>
  <c r="H271" i="2" l="1"/>
  <c r="I271" i="2" s="1"/>
  <c r="J271" i="2" s="1"/>
  <c r="E272" i="2" s="1"/>
  <c r="F272" i="2" l="1"/>
  <c r="G272" i="2"/>
  <c r="H272" i="2" l="1"/>
  <c r="I272" i="2" l="1"/>
  <c r="J272" i="2" s="1"/>
  <c r="E273" i="2" s="1"/>
  <c r="F273" i="2" l="1"/>
  <c r="G273" i="2"/>
  <c r="H273" i="2" l="1"/>
  <c r="I273" i="2" s="1"/>
  <c r="J273" i="2" l="1"/>
  <c r="E274" i="2" s="1"/>
  <c r="G274" i="2" s="1"/>
  <c r="F274" i="2" l="1"/>
  <c r="H274" i="2" s="1"/>
  <c r="I274" i="2" s="1"/>
  <c r="J274" i="2" s="1"/>
  <c r="E275" i="2" s="1"/>
  <c r="G275" i="2" l="1"/>
  <c r="F275" i="2"/>
  <c r="H275" i="2" l="1"/>
  <c r="I275" i="2" s="1"/>
  <c r="J275" i="2" s="1"/>
  <c r="E276" i="2" s="1"/>
  <c r="F276" i="2" l="1"/>
  <c r="G276" i="2"/>
  <c r="H276" i="2" l="1"/>
  <c r="I276" i="2" l="1"/>
  <c r="J276" i="2" s="1"/>
  <c r="E277" i="2" s="1"/>
  <c r="G277" i="2" l="1"/>
  <c r="F277" i="2"/>
  <c r="H277" i="2" l="1"/>
  <c r="I277" i="2" s="1"/>
  <c r="J277" i="2" s="1"/>
  <c r="E278" i="2" s="1"/>
  <c r="G278" i="2" l="1"/>
  <c r="F278" i="2"/>
  <c r="H278" i="2" l="1"/>
  <c r="I278" i="2" s="1"/>
  <c r="J278" i="2" s="1"/>
  <c r="E279" i="2" s="1"/>
  <c r="G279" i="2" l="1"/>
  <c r="F279" i="2"/>
  <c r="H279" i="2" l="1"/>
  <c r="I279" i="2" s="1"/>
  <c r="J279" i="2" s="1"/>
  <c r="E280" i="2" s="1"/>
  <c r="G280" i="2" l="1"/>
  <c r="F280" i="2"/>
  <c r="H280" i="2" l="1"/>
  <c r="I280" i="2" s="1"/>
  <c r="J280" i="2" s="1"/>
  <c r="E281" i="2" s="1"/>
  <c r="G281" i="2" l="1"/>
  <c r="F281" i="2"/>
  <c r="H281" i="2" l="1"/>
  <c r="I281" i="2" s="1"/>
  <c r="J281" i="2" l="1"/>
  <c r="E282" i="2" s="1"/>
  <c r="G282" i="2" s="1"/>
  <c r="F282" i="2" l="1"/>
  <c r="H282" i="2" s="1"/>
  <c r="I282" i="2" s="1"/>
  <c r="J282" i="2" s="1"/>
  <c r="E283" i="2" s="1"/>
  <c r="G283" i="2" l="1"/>
  <c r="F283" i="2"/>
  <c r="H283" i="2" l="1"/>
  <c r="I283" i="2" s="1"/>
  <c r="J283" i="2" s="1"/>
  <c r="E284" i="2" s="1"/>
  <c r="F284" i="2" l="1"/>
  <c r="G284" i="2"/>
  <c r="H284" i="2" l="1"/>
  <c r="I284" i="2" l="1"/>
  <c r="J284" i="2" s="1"/>
  <c r="E285" i="2" s="1"/>
  <c r="G285" i="2" l="1"/>
  <c r="F285" i="2"/>
  <c r="H285" i="2" l="1"/>
  <c r="I285" i="2" s="1"/>
  <c r="J285" i="2" s="1"/>
  <c r="E286" i="2" s="1"/>
  <c r="G286" i="2" l="1"/>
  <c r="F286" i="2"/>
  <c r="H286" i="2" l="1"/>
  <c r="I286" i="2" s="1"/>
  <c r="J286" i="2" s="1"/>
  <c r="E287" i="2" s="1"/>
  <c r="F287" i="2" l="1"/>
  <c r="G287" i="2"/>
  <c r="H287" i="2" l="1"/>
  <c r="I287" i="2" s="1"/>
  <c r="J287" i="2" s="1"/>
  <c r="E288" i="2" s="1"/>
  <c r="F288" i="2" l="1"/>
  <c r="G288" i="2"/>
  <c r="H288" i="2" l="1"/>
  <c r="I288" i="2" s="1"/>
  <c r="J288" i="2" s="1"/>
  <c r="E289" i="2" s="1"/>
  <c r="G289" i="2" l="1"/>
  <c r="F289" i="2"/>
  <c r="H289" i="2" l="1"/>
  <c r="I289" i="2" s="1"/>
  <c r="J289" i="2" l="1"/>
  <c r="E290" i="2" s="1"/>
  <c r="F290" i="2" s="1"/>
  <c r="G290" i="2" l="1"/>
  <c r="H290" i="2" s="1"/>
  <c r="I290" i="2" s="1"/>
  <c r="J290" i="2" s="1"/>
  <c r="E291" i="2" s="1"/>
  <c r="G291" i="2" l="1"/>
  <c r="F291" i="2"/>
  <c r="H291" i="2" l="1"/>
  <c r="I291" i="2" s="1"/>
  <c r="J291" i="2" s="1"/>
  <c r="E292" i="2" s="1"/>
  <c r="F292" i="2" l="1"/>
  <c r="G292" i="2"/>
  <c r="H292" i="2" l="1"/>
  <c r="I292" i="2" l="1"/>
  <c r="J292" i="2" s="1"/>
  <c r="E293" i="2" s="1"/>
  <c r="G293" i="2" l="1"/>
  <c r="F293" i="2"/>
  <c r="H293" i="2" l="1"/>
  <c r="I293" i="2" s="1"/>
  <c r="J293" i="2" s="1"/>
  <c r="E294" i="2" s="1"/>
  <c r="G294" i="2" l="1"/>
  <c r="F294" i="2"/>
  <c r="H294" i="2" l="1"/>
  <c r="I294" i="2" s="1"/>
  <c r="J294" i="2" l="1"/>
  <c r="E295" i="2" s="1"/>
  <c r="G295" i="2" s="1"/>
  <c r="F295" i="2" l="1"/>
  <c r="H295" i="2" s="1"/>
  <c r="I295" i="2" s="1"/>
  <c r="J295" i="2" s="1"/>
  <c r="E296" i="2" s="1"/>
  <c r="G296" i="2" l="1"/>
  <c r="F296" i="2"/>
  <c r="H296" i="2" l="1"/>
  <c r="I296" i="2" s="1"/>
  <c r="J296" i="2" s="1"/>
  <c r="E297" i="2" s="1"/>
  <c r="F297" i="2" l="1"/>
  <c r="G297" i="2"/>
  <c r="H297" i="2" l="1"/>
  <c r="I297" i="2" l="1"/>
  <c r="J297" i="2" s="1"/>
  <c r="E298" i="2" s="1"/>
  <c r="G298" i="2" l="1"/>
  <c r="F298" i="2"/>
  <c r="H298" i="2" l="1"/>
  <c r="I298" i="2" s="1"/>
  <c r="J298" i="2" l="1"/>
  <c r="E299" i="2" s="1"/>
  <c r="G299" i="2" s="1"/>
  <c r="F299" i="2" l="1"/>
  <c r="H299" i="2" s="1"/>
  <c r="I299" i="2" s="1"/>
  <c r="J299" i="2" s="1"/>
  <c r="E300" i="2" s="1"/>
  <c r="G300" i="2" l="1"/>
  <c r="F300" i="2"/>
  <c r="H300" i="2" l="1"/>
  <c r="I300" i="2" s="1"/>
  <c r="J300" i="2" l="1"/>
  <c r="E301" i="2" s="1"/>
  <c r="F301" i="2" s="1"/>
  <c r="G301" i="2" l="1"/>
  <c r="H301" i="2" s="1"/>
  <c r="I301" i="2" s="1"/>
  <c r="J301" i="2" s="1"/>
  <c r="E302" i="2" s="1"/>
  <c r="G302" i="2" l="1"/>
  <c r="F302" i="2"/>
  <c r="H302" i="2" l="1"/>
  <c r="I302" i="2" s="1"/>
  <c r="J302" i="2" s="1"/>
  <c r="E303" i="2" s="1"/>
  <c r="G303" i="2" l="1"/>
  <c r="F303" i="2"/>
  <c r="H303" i="2" l="1"/>
  <c r="I303" i="2" s="1"/>
  <c r="J303" i="2" l="1"/>
  <c r="E304" i="2" s="1"/>
  <c r="G304" i="2" s="1"/>
  <c r="F304" i="2" l="1"/>
  <c r="H304" i="2" s="1"/>
  <c r="I304" i="2" s="1"/>
  <c r="J304" i="2" s="1"/>
  <c r="E305" i="2" s="1"/>
  <c r="G305" i="2" l="1"/>
  <c r="F305" i="2"/>
  <c r="H305" i="2" l="1"/>
  <c r="I305" i="2" s="1"/>
  <c r="J305" i="2" s="1"/>
  <c r="E306" i="2" s="1"/>
  <c r="F306" i="2" l="1"/>
  <c r="G306" i="2"/>
  <c r="H306" i="2" l="1"/>
  <c r="I306" i="2" l="1"/>
  <c r="J306" i="2" s="1"/>
  <c r="E307" i="2" s="1"/>
  <c r="G307" i="2" l="1"/>
  <c r="F307" i="2"/>
  <c r="H307" i="2" l="1"/>
  <c r="I307" i="2" s="1"/>
  <c r="J307" i="2" l="1"/>
  <c r="E308" i="2" s="1"/>
  <c r="G308" i="2" s="1"/>
  <c r="F308" i="2" l="1"/>
  <c r="H308" i="2" s="1"/>
  <c r="I308" i="2" s="1"/>
  <c r="J308" i="2" s="1"/>
  <c r="E309" i="2" s="1"/>
  <c r="F309" i="2" l="1"/>
  <c r="G309" i="2"/>
  <c r="H309" i="2" l="1"/>
  <c r="I309" i="2" l="1"/>
  <c r="J309" i="2" s="1"/>
  <c r="E310" i="2" s="1"/>
  <c r="G310" i="2" l="1"/>
  <c r="F310" i="2"/>
  <c r="H310" i="2" l="1"/>
  <c r="I310" i="2" s="1"/>
  <c r="J310" i="2" s="1"/>
  <c r="E311" i="2" s="1"/>
  <c r="F311" i="2" l="1"/>
  <c r="G311" i="2"/>
  <c r="H311" i="2" l="1"/>
  <c r="I311" i="2" s="1"/>
  <c r="J311" i="2" l="1"/>
  <c r="E312" i="2" s="1"/>
  <c r="G312" i="2" s="1"/>
  <c r="F312" i="2" l="1"/>
  <c r="H312" i="2" s="1"/>
  <c r="I312" i="2" s="1"/>
  <c r="J312" i="2" s="1"/>
  <c r="E313" i="2" s="1"/>
  <c r="G313" i="2" l="1"/>
  <c r="F313" i="2"/>
  <c r="H313" i="2" l="1"/>
  <c r="I313" i="2" s="1"/>
  <c r="J313" i="2" s="1"/>
  <c r="E314" i="2" s="1"/>
  <c r="F314" i="2" l="1"/>
  <c r="G314" i="2"/>
  <c r="H314" i="2" l="1"/>
  <c r="I314" i="2" l="1"/>
  <c r="J314" i="2" s="1"/>
  <c r="E315" i="2" s="1"/>
  <c r="G315" i="2" l="1"/>
  <c r="F315" i="2"/>
  <c r="H315" i="2" l="1"/>
  <c r="I315" i="2" s="1"/>
  <c r="J315" i="2" s="1"/>
  <c r="E316" i="2" s="1"/>
  <c r="G316" i="2" l="1"/>
  <c r="F316" i="2"/>
  <c r="H316" i="2" l="1"/>
  <c r="I316" i="2" s="1"/>
  <c r="J316" i="2" l="1"/>
  <c r="E317" i="2" s="1"/>
  <c r="G317" i="2" s="1"/>
  <c r="F317" i="2" l="1"/>
  <c r="H317" i="2" s="1"/>
  <c r="I317" i="2" l="1"/>
  <c r="J317" i="2" s="1"/>
  <c r="E318" i="2" s="1"/>
  <c r="G318" i="2" l="1"/>
  <c r="F318" i="2"/>
  <c r="H318" i="2" l="1"/>
  <c r="I318" i="2" s="1"/>
  <c r="J318" i="2" s="1"/>
  <c r="E319" i="2" s="1"/>
  <c r="F319" i="2" l="1"/>
  <c r="G319" i="2"/>
  <c r="H319" i="2" l="1"/>
  <c r="I319" i="2" s="1"/>
  <c r="J319" i="2" s="1"/>
  <c r="E320" i="2" s="1"/>
  <c r="G320" i="2" l="1"/>
  <c r="F320" i="2"/>
  <c r="H320" i="2" l="1"/>
  <c r="I320" i="2" s="1"/>
  <c r="J320" i="2" s="1"/>
  <c r="E321" i="2" s="1"/>
  <c r="G321" i="2" l="1"/>
  <c r="F321" i="2"/>
  <c r="H321" i="2" l="1"/>
  <c r="I321" i="2" s="1"/>
  <c r="J321" i="2" s="1"/>
  <c r="E322" i="2" s="1"/>
  <c r="F322" i="2" l="1"/>
  <c r="G322" i="2"/>
  <c r="H322" i="2" l="1"/>
  <c r="I322" i="2" l="1"/>
  <c r="J322" i="2" s="1"/>
  <c r="E323" i="2" s="1"/>
  <c r="G323" i="2" l="1"/>
  <c r="F323" i="2"/>
  <c r="H323" i="2" l="1"/>
  <c r="I323" i="2" s="1"/>
  <c r="J323" i="2" s="1"/>
  <c r="E324" i="2" s="1"/>
  <c r="G324" i="2" l="1"/>
  <c r="F324" i="2"/>
  <c r="H324" i="2" l="1"/>
  <c r="I324" i="2" s="1"/>
  <c r="J324" i="2" l="1"/>
  <c r="E325" i="2" s="1"/>
  <c r="F325" i="2" s="1"/>
  <c r="G325" i="2" l="1"/>
  <c r="H325" i="2" s="1"/>
  <c r="I325" i="2" s="1"/>
  <c r="J325" i="2" s="1"/>
  <c r="E326" i="2" s="1"/>
  <c r="G326" i="2" l="1"/>
  <c r="F326" i="2"/>
  <c r="H326" i="2" l="1"/>
  <c r="I326" i="2" s="1"/>
  <c r="J326" i="2" s="1"/>
  <c r="E327" i="2" s="1"/>
  <c r="F327" i="2" l="1"/>
  <c r="G327" i="2"/>
  <c r="H327" i="2" l="1"/>
  <c r="I327" i="2" l="1"/>
  <c r="J327" i="2" s="1"/>
  <c r="E328" i="2" s="1"/>
  <c r="G328" i="2" l="1"/>
  <c r="F328" i="2"/>
  <c r="H328" i="2" l="1"/>
  <c r="I328" i="2" s="1"/>
  <c r="J328" i="2" s="1"/>
  <c r="E329" i="2" s="1"/>
  <c r="G329" i="2" l="1"/>
  <c r="F329" i="2"/>
  <c r="H329" i="2" l="1"/>
  <c r="I329" i="2" s="1"/>
  <c r="J329" i="2" s="1"/>
  <c r="E330" i="2" s="1"/>
  <c r="F330" i="2" l="1"/>
  <c r="G330" i="2"/>
  <c r="H330" i="2" l="1"/>
  <c r="I330" i="2" l="1"/>
  <c r="J330" i="2" s="1"/>
  <c r="E331" i="2" s="1"/>
  <c r="G331" i="2" l="1"/>
  <c r="F331" i="2"/>
  <c r="H331" i="2" l="1"/>
  <c r="I331" i="2" s="1"/>
  <c r="J331" i="2" s="1"/>
  <c r="E332" i="2" s="1"/>
  <c r="G332" i="2" l="1"/>
  <c r="F332" i="2"/>
  <c r="H332" i="2" l="1"/>
  <c r="I332" i="2" s="1"/>
  <c r="J332" i="2" l="1"/>
  <c r="E333" i="2" s="1"/>
  <c r="G333" i="2" s="1"/>
  <c r="F333" i="2" l="1"/>
  <c r="H333" i="2" s="1"/>
  <c r="I333" i="2" s="1"/>
  <c r="J333" i="2" s="1"/>
  <c r="E334" i="2" s="1"/>
  <c r="G334" i="2" l="1"/>
  <c r="F334" i="2"/>
  <c r="H334" i="2" l="1"/>
  <c r="I334" i="2" s="1"/>
  <c r="J334" i="2" s="1"/>
  <c r="E335" i="2" s="1"/>
  <c r="F335" i="2" l="1"/>
  <c r="G335" i="2"/>
  <c r="H335" i="2" l="1"/>
  <c r="I335" i="2" s="1"/>
  <c r="J335" i="2" s="1"/>
  <c r="E336" i="2" s="1"/>
  <c r="G336" i="2" l="1"/>
  <c r="F336" i="2"/>
  <c r="H336" i="2" l="1"/>
  <c r="I336" i="2" s="1"/>
  <c r="J336" i="2" s="1"/>
  <c r="E337" i="2" s="1"/>
  <c r="G337" i="2" l="1"/>
  <c r="F337" i="2"/>
  <c r="H337" i="2" l="1"/>
  <c r="I337" i="2" s="1"/>
  <c r="J337" i="2" s="1"/>
  <c r="E338" i="2" s="1"/>
  <c r="F338" i="2" l="1"/>
  <c r="G338" i="2"/>
  <c r="H338" i="2" l="1"/>
  <c r="I338" i="2" l="1"/>
  <c r="J338" i="2" s="1"/>
  <c r="E339" i="2" s="1"/>
  <c r="G339" i="2" l="1"/>
  <c r="F339" i="2"/>
  <c r="H339" i="2" l="1"/>
  <c r="I339" i="2" s="1"/>
  <c r="J339" i="2" s="1"/>
  <c r="E340" i="2" s="1"/>
  <c r="G340" i="2" l="1"/>
  <c r="F340" i="2"/>
  <c r="H340" i="2" l="1"/>
  <c r="I340" i="2" s="1"/>
  <c r="J340" i="2" l="1"/>
  <c r="E341" i="2" s="1"/>
  <c r="G341" i="2" s="1"/>
  <c r="F341" i="2" l="1"/>
  <c r="H341" i="2" s="1"/>
  <c r="I341" i="2" s="1"/>
  <c r="J341" i="2" s="1"/>
  <c r="E342" i="2" s="1"/>
  <c r="G342" i="2" l="1"/>
  <c r="F342" i="2"/>
  <c r="H342" i="2" l="1"/>
  <c r="I342" i="2" s="1"/>
  <c r="J342" i="2" s="1"/>
  <c r="E343" i="2" s="1"/>
  <c r="F343" i="2" l="1"/>
  <c r="G343" i="2"/>
  <c r="H343" i="2" l="1"/>
  <c r="I343" i="2" l="1"/>
  <c r="J343" i="2" s="1"/>
  <c r="E344" i="2" s="1"/>
  <c r="G344" i="2" l="1"/>
  <c r="F344" i="2"/>
  <c r="H344" i="2" l="1"/>
  <c r="I344" i="2" s="1"/>
  <c r="J344" i="2" s="1"/>
  <c r="E345" i="2" s="1"/>
  <c r="G345" i="2" l="1"/>
  <c r="F345" i="2"/>
  <c r="H345" i="2" l="1"/>
  <c r="I345" i="2" s="1"/>
  <c r="J345" i="2" l="1"/>
  <c r="E346" i="2" s="1"/>
  <c r="F346" i="2" s="1"/>
  <c r="G346" i="2" l="1"/>
  <c r="H346" i="2" s="1"/>
  <c r="I346" i="2" l="1"/>
  <c r="J346" i="2" s="1"/>
  <c r="E347" i="2" s="1"/>
  <c r="G347" i="2" l="1"/>
  <c r="F347" i="2"/>
  <c r="H347" i="2" l="1"/>
  <c r="I347" i="2" s="1"/>
  <c r="J347" i="2" s="1"/>
  <c r="E348" i="2" s="1"/>
  <c r="G348" i="2" l="1"/>
  <c r="F348" i="2"/>
  <c r="H348" i="2" l="1"/>
  <c r="I348" i="2" s="1"/>
  <c r="J348" i="2" l="1"/>
  <c r="E349" i="2" s="1"/>
  <c r="G349" i="2" s="1"/>
  <c r="F349" i="2" l="1"/>
  <c r="H349" i="2" s="1"/>
  <c r="I349" i="2" s="1"/>
  <c r="J349" i="2" s="1"/>
  <c r="E350" i="2" s="1"/>
  <c r="G350" i="2" l="1"/>
  <c r="F350" i="2"/>
  <c r="H350" i="2" l="1"/>
  <c r="I350" i="2" s="1"/>
  <c r="J350" i="2" s="1"/>
  <c r="E351" i="2" s="1"/>
  <c r="F351" i="2" l="1"/>
  <c r="G351" i="2"/>
  <c r="H351" i="2" l="1"/>
  <c r="I351" i="2" l="1"/>
  <c r="J351" i="2" s="1"/>
  <c r="E352" i="2" s="1"/>
  <c r="G352" i="2" l="1"/>
  <c r="F352" i="2"/>
  <c r="H352" i="2" l="1"/>
  <c r="I352" i="2" s="1"/>
  <c r="J352" i="2" s="1"/>
  <c r="E353" i="2" s="1"/>
  <c r="G353" i="2" l="1"/>
  <c r="F353" i="2"/>
  <c r="H353" i="2" l="1"/>
  <c r="I353" i="2" s="1"/>
  <c r="J353" i="2" s="1"/>
  <c r="E354" i="2" s="1"/>
  <c r="F354" i="2" l="1"/>
  <c r="G354" i="2"/>
  <c r="H354" i="2" l="1"/>
  <c r="I354" i="2" l="1"/>
  <c r="J354" i="2" s="1"/>
  <c r="E355" i="2" s="1"/>
  <c r="G355" i="2" l="1"/>
  <c r="F355" i="2"/>
  <c r="H355" i="2" l="1"/>
  <c r="I355" i="2" s="1"/>
  <c r="J355" i="2" s="1"/>
  <c r="E356" i="2" s="1"/>
  <c r="G356" i="2" l="1"/>
  <c r="F356" i="2"/>
  <c r="H356" i="2" l="1"/>
  <c r="I356" i="2" s="1"/>
  <c r="J356" i="2" l="1"/>
  <c r="E357" i="2" s="1"/>
  <c r="G357" i="2" s="1"/>
  <c r="F357" i="2" l="1"/>
  <c r="H357" i="2" s="1"/>
  <c r="I357" i="2" s="1"/>
  <c r="J357" i="2" s="1"/>
  <c r="E358" i="2" s="1"/>
  <c r="G358" i="2" l="1"/>
  <c r="F358" i="2"/>
  <c r="H358" i="2" l="1"/>
  <c r="I358" i="2" s="1"/>
  <c r="J358" i="2" s="1"/>
  <c r="E359" i="2" s="1"/>
  <c r="F359" i="2" l="1"/>
  <c r="G359" i="2"/>
  <c r="H359" i="2" l="1"/>
  <c r="I359" i="2" s="1"/>
  <c r="J359" i="2" s="1"/>
  <c r="E360" i="2" s="1"/>
  <c r="G360" i="2" l="1"/>
  <c r="F360" i="2"/>
  <c r="H360" i="2" l="1"/>
  <c r="I360" i="2" s="1"/>
  <c r="J360" i="2" s="1"/>
  <c r="E361" i="2" s="1"/>
  <c r="G361" i="2" l="1"/>
  <c r="F361" i="2"/>
  <c r="H361" i="2" l="1"/>
  <c r="I361" i="2" s="1"/>
  <c r="J361" i="2" s="1"/>
  <c r="E362" i="2" s="1"/>
  <c r="F362" i="2" l="1"/>
  <c r="G362" i="2"/>
  <c r="H362" i="2" l="1"/>
  <c r="I362" i="2" l="1"/>
  <c r="J362" i="2" s="1"/>
  <c r="E363" i="2" s="1"/>
  <c r="G363" i="2" l="1"/>
  <c r="F363" i="2"/>
  <c r="H363" i="2" l="1"/>
  <c r="I363" i="2" s="1"/>
  <c r="J363" i="2" s="1"/>
  <c r="E364" i="2" s="1"/>
  <c r="G364" i="2" l="1"/>
  <c r="F364" i="2"/>
  <c r="H364" i="2" l="1"/>
  <c r="I364" i="2" s="1"/>
  <c r="J364" i="2" l="1"/>
  <c r="E365" i="2" s="1"/>
  <c r="G365" i="2" s="1"/>
  <c r="F365" i="2" l="1"/>
  <c r="H365" i="2" s="1"/>
  <c r="I365" i="2" s="1"/>
  <c r="J365" i="2" s="1"/>
  <c r="E366" i="2" s="1"/>
  <c r="G366" i="2" l="1"/>
  <c r="F366" i="2"/>
  <c r="H366" i="2" l="1"/>
  <c r="I366" i="2" s="1"/>
  <c r="J366" i="2" s="1"/>
  <c r="E367" i="2" s="1"/>
  <c r="F367" i="2" l="1"/>
  <c r="G367" i="2"/>
  <c r="H367" i="2" l="1"/>
  <c r="I367" i="2" l="1"/>
  <c r="J367" i="2" s="1"/>
  <c r="E368" i="2" s="1"/>
  <c r="G368" i="2" l="1"/>
  <c r="O14" i="2" s="1"/>
  <c r="O15" i="2" s="1"/>
  <c r="F368" i="2"/>
  <c r="H368" i="2" l="1"/>
  <c r="I368" i="2" s="1"/>
  <c r="J368" i="2" s="1"/>
  <c r="M14" i="2" s="1"/>
  <c r="N14" i="2" l="1"/>
  <c r="N17" i="2" s="1"/>
  <c r="M15" i="2"/>
</calcChain>
</file>

<file path=xl/sharedStrings.xml><?xml version="1.0" encoding="utf-8"?>
<sst xmlns="http://schemas.openxmlformats.org/spreadsheetml/2006/main" count="113" uniqueCount="104">
  <si>
    <t>Flip Profit</t>
  </si>
  <si>
    <t>Capital Gains Taxes</t>
  </si>
  <si>
    <t>Capital Gains Rate</t>
  </si>
  <si>
    <t>Net Profit</t>
  </si>
  <si>
    <t>Montly Net Cashflow</t>
  </si>
  <si>
    <t>Annual Net Cashflow</t>
  </si>
  <si>
    <t>Cashflow Over 10 Years</t>
  </si>
  <si>
    <t>Income</t>
  </si>
  <si>
    <t>Expenses</t>
  </si>
  <si>
    <t>Mortgage</t>
  </si>
  <si>
    <t>Cashflow</t>
  </si>
  <si>
    <t>Annual Cashflow</t>
  </si>
  <si>
    <t># of Years to Realize Flip Profit</t>
  </si>
  <si>
    <t>LOAN INPUTS</t>
  </si>
  <si>
    <t>Loan Amount</t>
  </si>
  <si>
    <t>Term (years)</t>
  </si>
  <si>
    <t>Rate</t>
  </si>
  <si>
    <t>Monthly Prepayment (Towards Principal)</t>
  </si>
  <si>
    <t>Balloon?</t>
  </si>
  <si>
    <t>No</t>
  </si>
  <si>
    <t>US TCM</t>
  </si>
  <si>
    <t>Amortization</t>
  </si>
  <si>
    <t>Fixed</t>
  </si>
  <si>
    <t>Month of Reset?</t>
  </si>
  <si>
    <t>For Arm Payments, Use This</t>
  </si>
  <si>
    <t>Month</t>
  </si>
  <si>
    <t>Beginning Balance</t>
  </si>
  <si>
    <t>Monthly Payment Due</t>
  </si>
  <si>
    <t>Monthly interest</t>
  </si>
  <si>
    <t>Monthly Principal</t>
  </si>
  <si>
    <t>Prepayment</t>
  </si>
  <si>
    <t>Ending Loan Balance</t>
  </si>
  <si>
    <t>Principal Paid Off</t>
  </si>
  <si>
    <t>% of Balance Paid Off</t>
  </si>
  <si>
    <t>Interest Paid</t>
  </si>
  <si>
    <t>Year 1-5</t>
  </si>
  <si>
    <t>Year 6-10</t>
  </si>
  <si>
    <t>Year 11-15</t>
  </si>
  <si>
    <t>Year 16-20</t>
  </si>
  <si>
    <t>Year 21-30</t>
  </si>
  <si>
    <t>Total:</t>
  </si>
  <si>
    <t>ARM</t>
  </si>
  <si>
    <t>Interest Only</t>
  </si>
  <si>
    <t>Yes</t>
  </si>
  <si>
    <t>Appreciation</t>
  </si>
  <si>
    <t>Depreciation</t>
  </si>
  <si>
    <t>Value Year 1</t>
  </si>
  <si>
    <t>Value of Land Year 1</t>
  </si>
  <si>
    <t>Cost Basis Year 1</t>
  </si>
  <si>
    <t>Rate of Appreciation</t>
  </si>
  <si>
    <t>ASSUMPTIONS</t>
  </si>
  <si>
    <t>Annual Rent Growth:</t>
  </si>
  <si>
    <t>Annual Expense Growth:</t>
  </si>
  <si>
    <t>Reinvestment Rate of Flip Profits:</t>
  </si>
  <si>
    <t>Buy:</t>
  </si>
  <si>
    <t>Renovate:</t>
  </si>
  <si>
    <t>Value:</t>
  </si>
  <si>
    <t>FLIP SCENARIO</t>
  </si>
  <si>
    <t>HOLD SCENARIO</t>
  </si>
  <si>
    <t>Value of Net Profit, Reinvested:</t>
  </si>
  <si>
    <t>Closing and Holding Costs</t>
  </si>
  <si>
    <t>Cost to Sell</t>
  </si>
  <si>
    <t>New Mortgage</t>
  </si>
  <si>
    <t>Both Scenarios Assume You Recoup Your Cash Investment and Can Reinvest It.  So we'll leave that out of additional analysis.</t>
  </si>
  <si>
    <t>LEVEL I ANALYSIS</t>
  </si>
  <si>
    <t xml:space="preserve">How Much $ NOW? </t>
  </si>
  <si>
    <t>LEVEL II ANALYSIS</t>
  </si>
  <si>
    <t>How Much Over 10 Years?</t>
  </si>
  <si>
    <t>Year 1 Profit</t>
  </si>
  <si>
    <t>LEVEL III ANALYSIS</t>
  </si>
  <si>
    <t>*Assuming rents and expenses stay the same</t>
  </si>
  <si>
    <t>DECISION:</t>
  </si>
  <si>
    <t>Include Other Benefits of Ownership:  NOI Growth, Appreciation, Depreciation, and Amortization!</t>
  </si>
  <si>
    <t>Year</t>
  </si>
  <si>
    <t xml:space="preserve">Total </t>
  </si>
  <si>
    <t>Total</t>
  </si>
  <si>
    <t>Effective tax rate on rental income:</t>
  </si>
  <si>
    <t>Income Taxes</t>
  </si>
  <si>
    <t>Cashflow (adjusted for taxes)</t>
  </si>
  <si>
    <t>If you want to keep it simple, you can do it on a pre-tax basis but here we adjust for capital gains and effective tax rate on rental income</t>
  </si>
  <si>
    <t>Amortization (Debt Paydown)</t>
  </si>
  <si>
    <t xml:space="preserve">  ***Don't use this!</t>
  </si>
  <si>
    <t>IMPORTANT LINKS:</t>
  </si>
  <si>
    <t xml:space="preserve">Go back to training on the Flip or Rent spreadsheet: </t>
  </si>
  <si>
    <t>www.RehabValuator.com/developers</t>
  </si>
  <si>
    <t xml:space="preserve">Rehab Valuator Software:  </t>
  </si>
  <si>
    <t>www.RehabValuator.com</t>
  </si>
  <si>
    <t>The tax treatment here is just an approximation and is not meant to replace true tax analysis based on your tax bracket and each deal</t>
  </si>
  <si>
    <t>NOTES/EXPLANATION:</t>
  </si>
  <si>
    <t xml:space="preserve">DISCLAIMERS:  </t>
  </si>
  <si>
    <t>This is meant for "quick n dirty" analysis!  This is not meant for indepth financial investment analysis!</t>
  </si>
  <si>
    <r>
      <rPr>
        <b/>
        <sz val="11"/>
        <color theme="1"/>
        <rFont val="Calibri"/>
        <family val="2"/>
        <scheme val="minor"/>
      </rPr>
      <t>Reinvestment Rate of Flip Profits</t>
    </r>
    <r>
      <rPr>
        <sz val="11"/>
        <color theme="1"/>
        <rFont val="Calibri"/>
        <family val="2"/>
        <scheme val="minor"/>
      </rPr>
      <t xml:space="preserve"> assumes that you will reinvest that mone continuously for 10 years at the same rate! (Hard to pull off)</t>
    </r>
  </si>
  <si>
    <r>
      <rPr>
        <b/>
        <sz val="11"/>
        <color theme="1"/>
        <rFont val="Calibri"/>
        <family val="2"/>
        <scheme val="minor"/>
      </rPr>
      <t>Effective Tax Rate on Rental Income</t>
    </r>
    <r>
      <rPr>
        <sz val="11"/>
        <color theme="1"/>
        <rFont val="Calibri"/>
        <family val="2"/>
        <scheme val="minor"/>
      </rPr>
      <t xml:space="preserve"> assumes that you have cashflow positive assets but that net cashflow is taxed at a lower rate than your income (because of depreciation and other deductions)</t>
    </r>
  </si>
  <si>
    <r>
      <rPr>
        <b/>
        <sz val="11"/>
        <color theme="1"/>
        <rFont val="Calibri"/>
        <family val="2"/>
        <scheme val="minor"/>
      </rPr>
      <t>The "Rule of 10"</t>
    </r>
    <r>
      <rPr>
        <sz val="11"/>
        <color theme="1"/>
        <rFont val="Calibri"/>
        <family val="2"/>
        <scheme val="minor"/>
      </rPr>
      <t xml:space="preserve"> says that if your flip profit is less than 10x your projected annual cashflow from keeping the property, you should keep it!</t>
    </r>
  </si>
  <si>
    <t>"Rule of 10" is what you use in the absence of deeper analysis</t>
  </si>
  <si>
    <t>Other Costs:</t>
  </si>
  <si>
    <r>
      <rPr>
        <b/>
        <sz val="11"/>
        <color theme="1"/>
        <rFont val="Calibri"/>
        <family val="2"/>
        <scheme val="minor"/>
      </rPr>
      <t xml:space="preserve">Value of Land Year 1: </t>
    </r>
    <r>
      <rPr>
        <sz val="11"/>
        <color theme="1"/>
        <rFont val="Calibri"/>
        <family val="2"/>
        <scheme val="minor"/>
      </rPr>
      <t xml:space="preserve"> Good rule of thumb is 20% of total value, but will vary by area. </t>
    </r>
  </si>
  <si>
    <t>Monthly Expenses:</t>
  </si>
  <si>
    <t>Monthly Income:</t>
  </si>
  <si>
    <t>Permanent Rate:</t>
  </si>
  <si>
    <t>&lt;==== Hit the "Plus" to see "Level II"!</t>
  </si>
  <si>
    <t>*Based on Rule of 10</t>
  </si>
  <si>
    <t>*Based on 10 Years of Year 1 Cashflow</t>
  </si>
  <si>
    <t>*Based on 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</si>
</sst>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name val="Calibri"/>
      <family val="2"/>
      <scheme val="minor"/>
    </font>
    <font>
      <sz val="11"/>
      <color rgb="FF000000"/>
      <name val="Segoe UI"/>
      <family val="2"/>
    </font>
    <font>
      <sz val="10"/>
      <name val="Arial"/>
      <family val="2"/>
    </font>
    <font>
      <b/>
      <u/>
      <sz val="11"/>
      <color theme="1"/>
      <name val="Calibri"/>
      <family val="2"/>
      <scheme val="minor"/>
    </font>
    <font>
      <b/>
      <sz val="12"/>
      <color theme="1"/>
      <name val="Calibri"/>
      <family val="2"/>
      <scheme val="minor"/>
    </font>
    <font>
      <sz val="12"/>
      <color theme="1"/>
      <name val="Calibri"/>
      <family val="2"/>
      <scheme val="minor"/>
    </font>
    <font>
      <sz val="20"/>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scheme val="minor"/>
    </font>
    <font>
      <i/>
      <sz val="11"/>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0" fontId="15" fillId="0" borderId="0" applyNumberFormat="0" applyFill="0" applyBorder="0" applyAlignment="0" applyProtection="0"/>
  </cellStyleXfs>
  <cellXfs count="170">
    <xf numFmtId="0" fontId="0" fillId="0" borderId="0" xfId="0"/>
    <xf numFmtId="3" fontId="0" fillId="0" borderId="0" xfId="0" applyNumberFormat="1"/>
    <xf numFmtId="164" fontId="0" fillId="0" borderId="0" xfId="0" applyNumberFormat="1"/>
    <xf numFmtId="0" fontId="0" fillId="0" borderId="0" xfId="0" applyAlignment="1">
      <alignment horizontal="center"/>
    </xf>
    <xf numFmtId="164" fontId="1" fillId="0" borderId="0" xfId="1" applyNumberFormat="1" applyFont="1" applyBorder="1"/>
    <xf numFmtId="0" fontId="0" fillId="0" borderId="0" xfId="0" applyBorder="1" applyAlignment="1">
      <alignment horizontal="center"/>
    </xf>
    <xf numFmtId="0" fontId="0" fillId="0" borderId="0" xfId="0" applyAlignment="1">
      <alignment horizontal="center" wrapText="1"/>
    </xf>
    <xf numFmtId="0" fontId="4" fillId="3" borderId="0" xfId="0" applyFont="1" applyFill="1" applyBorder="1" applyAlignment="1" applyProtection="1">
      <alignment horizontal="center"/>
      <protection locked="0"/>
    </xf>
    <xf numFmtId="6" fontId="0" fillId="3" borderId="0" xfId="0" applyNumberFormat="1" applyFill="1" applyAlignment="1" applyProtection="1">
      <alignment horizontal="center"/>
      <protection locked="0"/>
    </xf>
    <xf numFmtId="0" fontId="5" fillId="3" borderId="0" xfId="0" applyFont="1" applyFill="1" applyAlignment="1" applyProtection="1">
      <alignment horizontal="center"/>
      <protection locked="0"/>
    </xf>
    <xf numFmtId="37" fontId="3" fillId="0" borderId="0" xfId="1" applyNumberFormat="1" applyFont="1" applyFill="1" applyBorder="1" applyAlignment="1" applyProtection="1">
      <alignment horizontal="center"/>
      <protection locked="0"/>
    </xf>
    <xf numFmtId="10" fontId="3" fillId="0" borderId="0" xfId="2" applyNumberFormat="1" applyFont="1" applyAlignment="1">
      <alignment horizontal="center"/>
    </xf>
    <xf numFmtId="0" fontId="2" fillId="0" borderId="0" xfId="0" applyFont="1" applyAlignment="1">
      <alignment wrapText="1"/>
    </xf>
    <xf numFmtId="164" fontId="1" fillId="0" borderId="0" xfId="1" applyNumberFormat="1" applyFont="1" applyFill="1" applyBorder="1" applyAlignment="1">
      <alignment horizontal="center" wrapText="1"/>
    </xf>
    <xf numFmtId="0" fontId="4" fillId="0" borderId="0" xfId="0" applyFont="1" applyFill="1" applyBorder="1" applyAlignment="1">
      <alignment horizontal="center" wrapText="1"/>
    </xf>
    <xf numFmtId="10" fontId="0" fillId="0" borderId="0" xfId="0" applyNumberFormat="1" applyFill="1" applyBorder="1" applyAlignment="1">
      <alignment horizontal="center" wrapText="1"/>
    </xf>
    <xf numFmtId="0" fontId="0" fillId="0" borderId="0" xfId="0" applyAlignment="1">
      <alignment wrapText="1"/>
    </xf>
    <xf numFmtId="0" fontId="6" fillId="0" borderId="0" xfId="0" applyFont="1"/>
    <xf numFmtId="39" fontId="3" fillId="0" borderId="0" xfId="1" applyNumberFormat="1" applyFont="1" applyFill="1" applyBorder="1" applyAlignment="1" applyProtection="1">
      <alignment horizontal="center"/>
      <protection locked="0"/>
    </xf>
    <xf numFmtId="10" fontId="3" fillId="0" borderId="0" xfId="0" applyNumberFormat="1" applyFont="1" applyFill="1" applyBorder="1" applyAlignment="1" applyProtection="1">
      <alignment horizontal="center"/>
      <protection locked="0"/>
    </xf>
    <xf numFmtId="9" fontId="3" fillId="0" borderId="0" xfId="0" applyNumberFormat="1" applyFont="1" applyFill="1" applyBorder="1" applyAlignment="1" applyProtection="1">
      <alignment horizontal="center"/>
      <protection locked="0"/>
    </xf>
    <xf numFmtId="164" fontId="1" fillId="0" borderId="0" xfId="1" applyNumberFormat="1" applyFont="1" applyFill="1" applyBorder="1" applyAlignment="1">
      <alignment horizontal="center"/>
    </xf>
    <xf numFmtId="0" fontId="4" fillId="0" borderId="0" xfId="0" applyFont="1" applyFill="1" applyBorder="1" applyAlignment="1">
      <alignment horizontal="center"/>
    </xf>
    <xf numFmtId="10" fontId="0" fillId="0" borderId="0" xfId="0" applyNumberFormat="1" applyFill="1" applyBorder="1" applyAlignment="1">
      <alignment horizontal="center"/>
    </xf>
    <xf numFmtId="164" fontId="1" fillId="0" borderId="0" xfId="1" applyNumberFormat="1" applyFont="1"/>
    <xf numFmtId="0" fontId="2" fillId="0" borderId="1" xfId="0" applyFont="1" applyBorder="1"/>
    <xf numFmtId="0" fontId="0" fillId="0" borderId="2" xfId="0" applyBorder="1"/>
    <xf numFmtId="0" fontId="0" fillId="0" borderId="3" xfId="0" applyBorder="1"/>
    <xf numFmtId="0" fontId="3" fillId="0" borderId="0" xfId="0" applyFont="1" applyAlignment="1">
      <alignment horizontal="center"/>
    </xf>
    <xf numFmtId="0" fontId="3" fillId="0" borderId="0" xfId="0" applyFont="1" applyAlignment="1">
      <alignment horizontal="center" wrapText="1"/>
    </xf>
    <xf numFmtId="0" fontId="0" fillId="2" borderId="0" xfId="0" applyFill="1" applyAlignment="1">
      <alignment horizontal="center"/>
    </xf>
    <xf numFmtId="164" fontId="2" fillId="2" borderId="0" xfId="1" applyNumberFormat="1" applyFont="1" applyFill="1" applyAlignment="1">
      <alignment horizontal="center" wrapText="1"/>
    </xf>
    <xf numFmtId="0" fontId="2" fillId="2" borderId="0" xfId="0" applyFont="1" applyFill="1" applyAlignment="1">
      <alignment horizontal="center" wrapText="1"/>
    </xf>
    <xf numFmtId="0" fontId="0" fillId="2" borderId="4" xfId="0" applyFill="1" applyBorder="1"/>
    <xf numFmtId="9" fontId="1" fillId="2" borderId="5" xfId="2" applyFont="1" applyFill="1" applyBorder="1" applyAlignment="1">
      <alignment horizontal="center" wrapText="1"/>
    </xf>
    <xf numFmtId="9" fontId="1" fillId="2" borderId="6" xfId="2" applyFont="1" applyFill="1" applyBorder="1" applyAlignment="1">
      <alignment horizontal="center" wrapText="1"/>
    </xf>
    <xf numFmtId="2" fontId="3" fillId="0" borderId="0" xfId="0" applyNumberFormat="1" applyFont="1" applyAlignment="1">
      <alignment horizontal="center"/>
    </xf>
    <xf numFmtId="43" fontId="1" fillId="0" borderId="0" xfId="1" applyNumberFormat="1" applyFont="1" applyAlignment="1">
      <alignment horizontal="center"/>
    </xf>
    <xf numFmtId="43" fontId="1" fillId="0" borderId="0" xfId="1" applyNumberFormat="1" applyFont="1"/>
    <xf numFmtId="164" fontId="1" fillId="0" borderId="0" xfId="1" applyNumberFormat="1" applyFont="1" applyAlignment="1">
      <alignment horizontal="center"/>
    </xf>
    <xf numFmtId="0" fontId="0" fillId="0" borderId="4" xfId="0" applyBorder="1"/>
    <xf numFmtId="0" fontId="0" fillId="0" borderId="0" xfId="0" applyBorder="1"/>
    <xf numFmtId="0" fontId="0" fillId="0" borderId="7" xfId="0" applyBorder="1"/>
    <xf numFmtId="164" fontId="0" fillId="0" borderId="0" xfId="0" applyNumberFormat="1" applyBorder="1"/>
    <xf numFmtId="10" fontId="1" fillId="0" borderId="0" xfId="2" applyNumberFormat="1" applyFont="1" applyBorder="1"/>
    <xf numFmtId="164" fontId="0" fillId="0" borderId="7" xfId="0" applyNumberFormat="1" applyBorder="1"/>
    <xf numFmtId="0" fontId="0" fillId="0" borderId="8" xfId="0" applyBorder="1"/>
    <xf numFmtId="164" fontId="0" fillId="0" borderId="5" xfId="0" applyNumberFormat="1" applyBorder="1"/>
    <xf numFmtId="10" fontId="1" fillId="0" borderId="5" xfId="2" applyNumberFormat="1" applyFont="1" applyBorder="1"/>
    <xf numFmtId="164" fontId="0" fillId="0" borderId="6" xfId="0" applyNumberFormat="1" applyBorder="1"/>
    <xf numFmtId="0" fontId="0" fillId="0" borderId="4" xfId="0" applyFill="1" applyBorder="1"/>
    <xf numFmtId="164" fontId="2" fillId="0" borderId="0" xfId="0" applyNumberFormat="1" applyFont="1" applyBorder="1"/>
    <xf numFmtId="0" fontId="2" fillId="0" borderId="0" xfId="0" applyFont="1" applyBorder="1"/>
    <xf numFmtId="164" fontId="2" fillId="0" borderId="7" xfId="0" applyNumberFormat="1" applyFont="1" applyBorder="1"/>
    <xf numFmtId="10" fontId="1" fillId="0" borderId="0" xfId="2" applyNumberFormat="1" applyFont="1"/>
    <xf numFmtId="0" fontId="0" fillId="0" borderId="9" xfId="0" applyBorder="1"/>
    <xf numFmtId="0" fontId="0" fillId="0" borderId="10" xfId="0" applyBorder="1"/>
    <xf numFmtId="10" fontId="0" fillId="0" borderId="10" xfId="0" applyNumberFormat="1" applyBorder="1"/>
    <xf numFmtId="0" fontId="0" fillId="0" borderId="11" xfId="0" applyBorder="1"/>
    <xf numFmtId="8" fontId="0" fillId="0" borderId="0" xfId="0" applyNumberFormat="1"/>
    <xf numFmtId="0" fontId="8" fillId="0" borderId="0" xfId="0" applyFont="1"/>
    <xf numFmtId="0" fontId="0" fillId="0" borderId="0" xfId="0" applyFill="1"/>
    <xf numFmtId="0" fontId="2" fillId="0" borderId="0" xfId="0" applyFont="1"/>
    <xf numFmtId="0" fontId="9" fillId="5" borderId="4" xfId="0" applyFont="1" applyFill="1" applyBorder="1"/>
    <xf numFmtId="0" fontId="0" fillId="0" borderId="0" xfId="0" applyFill="1" applyBorder="1"/>
    <xf numFmtId="0" fontId="13" fillId="0" borderId="0" xfId="0" applyFont="1"/>
    <xf numFmtId="9" fontId="0" fillId="4" borderId="7" xfId="0" applyNumberFormat="1" applyFill="1" applyBorder="1"/>
    <xf numFmtId="9" fontId="0" fillId="0" borderId="7" xfId="0" applyNumberFormat="1" applyFill="1" applyBorder="1"/>
    <xf numFmtId="3" fontId="0" fillId="0" borderId="7" xfId="0" applyNumberFormat="1" applyFill="1" applyBorder="1"/>
    <xf numFmtId="3" fontId="0" fillId="4" borderId="7" xfId="0" applyNumberFormat="1" applyFill="1" applyBorder="1"/>
    <xf numFmtId="0" fontId="14" fillId="0" borderId="0" xfId="0" applyFont="1" applyFill="1" applyBorder="1"/>
    <xf numFmtId="0" fontId="0" fillId="6" borderId="1" xfId="0" applyFill="1" applyBorder="1"/>
    <xf numFmtId="0" fontId="0" fillId="6" borderId="2" xfId="0" applyFill="1" applyBorder="1"/>
    <xf numFmtId="0" fontId="8" fillId="6" borderId="3" xfId="0" applyFont="1" applyFill="1" applyBorder="1"/>
    <xf numFmtId="0" fontId="11" fillId="6" borderId="4" xfId="0" applyFont="1" applyFill="1" applyBorder="1"/>
    <xf numFmtId="0" fontId="0" fillId="6" borderId="0" xfId="0" applyFill="1" applyBorder="1"/>
    <xf numFmtId="0" fontId="0" fillId="6" borderId="12" xfId="0" applyFill="1" applyBorder="1"/>
    <xf numFmtId="0" fontId="0" fillId="6" borderId="14" xfId="0" applyFill="1" applyBorder="1"/>
    <xf numFmtId="0" fontId="0" fillId="6" borderId="9" xfId="0" applyFill="1" applyBorder="1"/>
    <xf numFmtId="0" fontId="0" fillId="6" borderId="10" xfId="0" applyFill="1" applyBorder="1"/>
    <xf numFmtId="43" fontId="0" fillId="6" borderId="10" xfId="1" applyFont="1" applyFill="1" applyBorder="1"/>
    <xf numFmtId="0" fontId="2" fillId="6" borderId="11" xfId="0" applyFont="1" applyFill="1" applyBorder="1" applyAlignment="1">
      <alignment horizontal="center"/>
    </xf>
    <xf numFmtId="0" fontId="9" fillId="5" borderId="0" xfId="0" applyFont="1" applyFill="1" applyBorder="1"/>
    <xf numFmtId="0" fontId="11" fillId="7" borderId="1" xfId="0" applyFont="1" applyFill="1" applyBorder="1"/>
    <xf numFmtId="0" fontId="0" fillId="7" borderId="2" xfId="0" applyFill="1" applyBorder="1"/>
    <xf numFmtId="0" fontId="0" fillId="7" borderId="12" xfId="0" applyFill="1" applyBorder="1"/>
    <xf numFmtId="0" fontId="0" fillId="7" borderId="14" xfId="0" applyFill="1" applyBorder="1"/>
    <xf numFmtId="0" fontId="0" fillId="7" borderId="10" xfId="0" applyFill="1" applyBorder="1"/>
    <xf numFmtId="0" fontId="2" fillId="7" borderId="11" xfId="0" applyFont="1" applyFill="1" applyBorder="1"/>
    <xf numFmtId="0" fontId="11" fillId="8" borderId="1" xfId="0" applyFont="1" applyFill="1" applyBorder="1"/>
    <xf numFmtId="0" fontId="0" fillId="8" borderId="2" xfId="0" applyFill="1" applyBorder="1"/>
    <xf numFmtId="0" fontId="0" fillId="8" borderId="3" xfId="0" applyFill="1" applyBorder="1"/>
    <xf numFmtId="0" fontId="11" fillId="8" borderId="4" xfId="0" applyFont="1" applyFill="1" applyBorder="1"/>
    <xf numFmtId="0" fontId="0" fillId="8" borderId="0" xfId="0" applyFill="1" applyBorder="1"/>
    <xf numFmtId="0" fontId="0" fillId="8" borderId="12" xfId="0" applyFill="1" applyBorder="1"/>
    <xf numFmtId="0" fontId="0" fillId="8" borderId="14" xfId="0" applyFill="1" applyBorder="1"/>
    <xf numFmtId="0" fontId="11" fillId="8" borderId="9" xfId="0" applyFont="1" applyFill="1" applyBorder="1"/>
    <xf numFmtId="0" fontId="0" fillId="8" borderId="10" xfId="0" applyFill="1" applyBorder="1"/>
    <xf numFmtId="0" fontId="0" fillId="8" borderId="11" xfId="0" applyFill="1" applyBorder="1"/>
    <xf numFmtId="164" fontId="9" fillId="5" borderId="14" xfId="0" applyNumberFormat="1" applyFont="1" applyFill="1" applyBorder="1"/>
    <xf numFmtId="164" fontId="9" fillId="5" borderId="13" xfId="0" applyNumberFormat="1" applyFont="1" applyFill="1" applyBorder="1"/>
    <xf numFmtId="164" fontId="9" fillId="5" borderId="13" xfId="1" applyNumberFormat="1" applyFont="1" applyFill="1" applyBorder="1"/>
    <xf numFmtId="0" fontId="12" fillId="2" borderId="14" xfId="0" applyFont="1" applyFill="1" applyBorder="1"/>
    <xf numFmtId="0" fontId="3" fillId="0" borderId="0" xfId="0" applyFont="1" applyFill="1"/>
    <xf numFmtId="164" fontId="3" fillId="0" borderId="0" xfId="1" applyNumberFormat="1" applyFont="1" applyFill="1"/>
    <xf numFmtId="164" fontId="3" fillId="0" borderId="0" xfId="0" applyNumberFormat="1" applyFont="1" applyFill="1"/>
    <xf numFmtId="0" fontId="2" fillId="0" borderId="2" xfId="0" applyFont="1" applyBorder="1"/>
    <xf numFmtId="164" fontId="0" fillId="0" borderId="0" xfId="1" applyNumberFormat="1" applyFont="1" applyBorder="1"/>
    <xf numFmtId="164" fontId="0" fillId="0" borderId="10" xfId="0" applyNumberFormat="1" applyBorder="1"/>
    <xf numFmtId="0" fontId="0" fillId="0" borderId="5" xfId="0" applyBorder="1"/>
    <xf numFmtId="164" fontId="0" fillId="0" borderId="5" xfId="1" applyNumberFormat="1" applyFont="1" applyBorder="1"/>
    <xf numFmtId="0" fontId="2" fillId="0" borderId="15" xfId="0" applyFont="1" applyBorder="1"/>
    <xf numFmtId="164" fontId="0" fillId="0" borderId="16" xfId="1" applyNumberFormat="1" applyFont="1" applyBorder="1"/>
    <xf numFmtId="164" fontId="0" fillId="0" borderId="17" xfId="1" applyNumberFormat="1" applyFont="1" applyBorder="1"/>
    <xf numFmtId="164" fontId="0" fillId="0" borderId="16" xfId="0" applyNumberFormat="1" applyBorder="1"/>
    <xf numFmtId="164" fontId="0" fillId="0" borderId="18" xfId="0" applyNumberFormat="1" applyBorder="1"/>
    <xf numFmtId="0" fontId="2" fillId="0" borderId="4" xfId="0" applyFont="1" applyBorder="1"/>
    <xf numFmtId="0" fontId="2" fillId="0" borderId="8" xfId="0" applyFont="1" applyBorder="1"/>
    <xf numFmtId="0" fontId="2" fillId="0" borderId="9" xfId="0" applyFont="1" applyBorder="1"/>
    <xf numFmtId="0" fontId="10" fillId="0" borderId="0" xfId="0" applyFont="1" applyBorder="1"/>
    <xf numFmtId="0" fontId="0" fillId="0" borderId="7" xfId="0" applyFill="1" applyBorder="1"/>
    <xf numFmtId="0" fontId="2" fillId="0" borderId="0" xfId="0" applyFont="1" applyBorder="1" applyAlignment="1">
      <alignment horizontal="center"/>
    </xf>
    <xf numFmtId="0" fontId="0" fillId="9" borderId="0" xfId="0" applyFill="1"/>
    <xf numFmtId="0" fontId="14" fillId="7" borderId="9" xfId="0" applyFont="1" applyFill="1" applyBorder="1"/>
    <xf numFmtId="0" fontId="2" fillId="10" borderId="3" xfId="0" applyFont="1" applyFill="1" applyBorder="1" applyAlignment="1">
      <alignment horizontal="center"/>
    </xf>
    <xf numFmtId="0" fontId="0" fillId="10" borderId="7" xfId="0" applyFill="1" applyBorder="1"/>
    <xf numFmtId="164" fontId="0" fillId="10" borderId="6" xfId="0" applyNumberFormat="1" applyFill="1" applyBorder="1"/>
    <xf numFmtId="164" fontId="0" fillId="10" borderId="7" xfId="0" applyNumberFormat="1" applyFill="1" applyBorder="1"/>
    <xf numFmtId="164" fontId="2" fillId="10" borderId="11" xfId="0" applyNumberFormat="1" applyFont="1" applyFill="1" applyBorder="1"/>
    <xf numFmtId="0" fontId="12" fillId="5" borderId="19" xfId="0" applyFont="1" applyFill="1" applyBorder="1" applyAlignment="1">
      <alignment horizontal="center"/>
    </xf>
    <xf numFmtId="0" fontId="0" fillId="0" borderId="1" xfId="0" applyBorder="1"/>
    <xf numFmtId="3" fontId="0" fillId="0" borderId="11" xfId="0" applyNumberFormat="1" applyFill="1" applyBorder="1"/>
    <xf numFmtId="0" fontId="0" fillId="4" borderId="7" xfId="0" applyFill="1" applyBorder="1"/>
    <xf numFmtId="10" fontId="0" fillId="4" borderId="7" xfId="0" applyNumberFormat="1" applyFill="1" applyBorder="1"/>
    <xf numFmtId="164" fontId="0" fillId="4" borderId="0" xfId="1" applyNumberFormat="1" applyFont="1" applyFill="1" applyBorder="1"/>
    <xf numFmtId="164" fontId="9" fillId="5" borderId="0" xfId="1" applyNumberFormat="1" applyFont="1" applyFill="1" applyBorder="1"/>
    <xf numFmtId="164" fontId="0" fillId="0" borderId="10" xfId="1" applyNumberFormat="1" applyFont="1" applyBorder="1"/>
    <xf numFmtId="0" fontId="13" fillId="2" borderId="2" xfId="0" applyFont="1" applyFill="1" applyBorder="1"/>
    <xf numFmtId="0" fontId="13" fillId="2" borderId="3" xfId="0" applyFont="1" applyFill="1" applyBorder="1"/>
    <xf numFmtId="3" fontId="0" fillId="4" borderId="0" xfId="0" applyNumberFormat="1" applyFill="1" applyBorder="1"/>
    <xf numFmtId="43" fontId="9" fillId="5" borderId="0" xfId="0" applyNumberFormat="1" applyFont="1" applyFill="1" applyBorder="1"/>
    <xf numFmtId="2" fontId="0" fillId="0" borderId="0" xfId="0" applyNumberFormat="1" applyBorder="1"/>
    <xf numFmtId="3" fontId="0" fillId="4" borderId="2" xfId="0" applyNumberFormat="1" applyFill="1" applyBorder="1"/>
    <xf numFmtId="0" fontId="0" fillId="4" borderId="3" xfId="0" applyFill="1" applyBorder="1"/>
    <xf numFmtId="0" fontId="14" fillId="7" borderId="10" xfId="0" applyFont="1" applyFill="1" applyBorder="1"/>
    <xf numFmtId="37" fontId="1" fillId="0" borderId="0" xfId="1" applyNumberFormat="1" applyFont="1" applyFill="1" applyBorder="1" applyAlignment="1" applyProtection="1">
      <alignment horizontal="center"/>
      <protection locked="0"/>
    </xf>
    <xf numFmtId="10" fontId="0" fillId="0" borderId="0" xfId="0" applyNumberFormat="1" applyFill="1" applyBorder="1" applyAlignment="1" applyProtection="1">
      <alignment horizontal="center"/>
      <protection locked="0"/>
    </xf>
    <xf numFmtId="0" fontId="8" fillId="11" borderId="1" xfId="0" applyFont="1" applyFill="1" applyBorder="1"/>
    <xf numFmtId="0" fontId="0" fillId="11" borderId="2" xfId="0" applyFill="1" applyBorder="1"/>
    <xf numFmtId="0" fontId="0" fillId="11" borderId="3" xfId="0" applyFill="1" applyBorder="1"/>
    <xf numFmtId="0" fontId="0" fillId="11" borderId="4" xfId="0" applyFill="1" applyBorder="1"/>
    <xf numFmtId="0" fontId="0" fillId="11" borderId="0" xfId="0" applyFill="1" applyBorder="1"/>
    <xf numFmtId="0" fontId="0" fillId="11" borderId="7" xfId="0" applyFill="1" applyBorder="1"/>
    <xf numFmtId="0" fontId="15" fillId="11" borderId="0" xfId="4" applyFill="1" applyBorder="1"/>
    <xf numFmtId="0" fontId="0" fillId="11" borderId="9" xfId="0" applyFill="1" applyBorder="1"/>
    <xf numFmtId="0" fontId="0" fillId="11" borderId="10" xfId="0" applyFill="1" applyBorder="1"/>
    <xf numFmtId="0" fontId="15" fillId="11" borderId="10" xfId="4" applyFill="1" applyBorder="1"/>
    <xf numFmtId="0" fontId="0" fillId="11" borderId="11" xfId="0" applyFill="1" applyBorder="1"/>
    <xf numFmtId="0" fontId="2" fillId="6" borderId="2" xfId="0" applyFont="1" applyFill="1" applyBorder="1"/>
    <xf numFmtId="0" fontId="14" fillId="0" borderId="7" xfId="0" applyFont="1" applyBorder="1" applyAlignment="1">
      <alignment horizontal="center" vertical="center" wrapText="1"/>
    </xf>
    <xf numFmtId="164" fontId="0" fillId="6" borderId="0" xfId="0" applyNumberFormat="1" applyFill="1" applyBorder="1"/>
    <xf numFmtId="0" fontId="16" fillId="0" borderId="4" xfId="0" applyFont="1" applyBorder="1"/>
    <xf numFmtId="0" fontId="14" fillId="0" borderId="20" xfId="0" applyFont="1" applyBorder="1" applyAlignment="1">
      <alignment horizontal="center" wrapText="1"/>
    </xf>
    <xf numFmtId="0" fontId="12" fillId="2" borderId="14" xfId="0" applyFont="1" applyFill="1" applyBorder="1" applyAlignment="1">
      <alignment horizontal="center"/>
    </xf>
    <xf numFmtId="0" fontId="12" fillId="2" borderId="2"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0" fillId="9" borderId="10" xfId="0" applyFill="1" applyBorder="1" applyAlignment="1">
      <alignment horizontal="center"/>
    </xf>
    <xf numFmtId="0" fontId="14" fillId="0" borderId="20" xfId="0" applyFont="1" applyBorder="1" applyAlignment="1">
      <alignment horizontal="center" vertical="center" wrapText="1"/>
    </xf>
    <xf numFmtId="164" fontId="2" fillId="2" borderId="0" xfId="1" applyNumberFormat="1" applyFont="1" applyFill="1" applyBorder="1" applyAlignment="1">
      <alignment horizontal="center"/>
    </xf>
  </cellXfs>
  <cellStyles count="5">
    <cellStyle name="Comma" xfId="1" builtinId="3"/>
    <cellStyle name="Comma 3" xfId="3" xr:uid="{476E177D-9F46-4EC3-A46C-DB9E09838953}"/>
    <cellStyle name="Hyperlink" xfId="4" builtinId="8"/>
    <cellStyle name="Normal" xfId="0" builtinId="0"/>
    <cellStyle name="Percent" xfId="2" builtinId="5"/>
  </cellStyles>
  <dxfs count="6">
    <dxf>
      <font>
        <color auto="1"/>
      </font>
      <fill>
        <patternFill>
          <fgColor indexed="64"/>
          <bgColor theme="3" tint="0.59996337778862885"/>
        </patternFill>
      </fill>
    </dxf>
    <dxf>
      <font>
        <color auto="1"/>
      </font>
      <fill>
        <patternFill>
          <bgColor theme="0"/>
        </patternFill>
      </fill>
    </dxf>
    <dxf>
      <font>
        <color auto="1"/>
      </font>
      <fill>
        <patternFill>
          <bgColor theme="3" tint="0.59996337778862885"/>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'Amortization Worksheet'!$G$8</c:f>
              <c:strCache>
                <c:ptCount val="1"/>
                <c:pt idx="0">
                  <c:v>Monthly interest</c:v>
                </c:pt>
              </c:strCache>
            </c:strRef>
          </c:tx>
          <c:marker>
            <c:symbol val="none"/>
          </c:marker>
          <c:val>
            <c:numRef>
              <c:f>'Amortization Worksheet'!$G$9:$G$368</c:f>
              <c:numCache>
                <c:formatCode>_(* #,##0_);_(* \(#,##0\);_(* "-"??_);_(@_)</c:formatCode>
                <c:ptCount val="360"/>
                <c:pt idx="0">
                  <c:v>729.16666666666663</c:v>
                </c:pt>
                <c:pt idx="1">
                  <c:v>727.39268384598972</c:v>
                </c:pt>
                <c:pt idx="2">
                  <c:v>725.61130943022658</c:v>
                </c:pt>
                <c:pt idx="3">
                  <c:v>723.82251262106433</c:v>
                </c:pt>
                <c:pt idx="4">
                  <c:v>722.02626249186392</c:v>
                </c:pt>
                <c:pt idx="5">
                  <c:v>720.22252798712532</c:v>
                </c:pt>
                <c:pt idx="6">
                  <c:v>718.41127792195027</c:v>
                </c:pt>
                <c:pt idx="7">
                  <c:v>716.59248098150363</c:v>
                </c:pt>
                <c:pt idx="8">
                  <c:v>714.76610572047173</c:v>
                </c:pt>
                <c:pt idx="9">
                  <c:v>712.93212056251889</c:v>
                </c:pt>
                <c:pt idx="10">
                  <c:v>711.09049379974135</c:v>
                </c:pt>
                <c:pt idx="11">
                  <c:v>709.24119359211875</c:v>
                </c:pt>
                <c:pt idx="12">
                  <c:v>707.38418796696442</c:v>
                </c:pt>
                <c:pt idx="13">
                  <c:v>705.51944481837199</c:v>
                </c:pt>
                <c:pt idx="14">
                  <c:v>703.64693190666037</c:v>
                </c:pt>
                <c:pt idx="15">
                  <c:v>701.76661685781664</c:v>
                </c:pt>
                <c:pt idx="16">
                  <c:v>699.87846716293609</c:v>
                </c:pt>
                <c:pt idx="17">
                  <c:v>697.98245017766021</c:v>
                </c:pt>
                <c:pt idx="18">
                  <c:v>696.07853312161228</c:v>
                </c:pt>
                <c:pt idx="19">
                  <c:v>694.16668307783084</c:v>
                </c:pt>
                <c:pt idx="20">
                  <c:v>692.24686699220035</c:v>
                </c:pt>
                <c:pt idx="21">
                  <c:v>690.31905167287971</c:v>
                </c:pt>
                <c:pt idx="22">
                  <c:v>688.38320378972855</c:v>
                </c:pt>
                <c:pt idx="23">
                  <c:v>686.43928987373101</c:v>
                </c:pt>
                <c:pt idx="24">
                  <c:v>684.48727631641668</c:v>
                </c:pt>
                <c:pt idx="25">
                  <c:v>682.52712936928026</c:v>
                </c:pt>
                <c:pt idx="26">
                  <c:v>680.55881514319742</c:v>
                </c:pt>
                <c:pt idx="27">
                  <c:v>678.58229960783933</c:v>
                </c:pt>
                <c:pt idx="28">
                  <c:v>676.59754859108386</c:v>
                </c:pt>
                <c:pt idx="29">
                  <c:v>674.60452777842522</c:v>
                </c:pt>
                <c:pt idx="30">
                  <c:v>672.60320271238049</c:v>
                </c:pt>
                <c:pt idx="31">
                  <c:v>670.59353879189405</c:v>
                </c:pt>
                <c:pt idx="32">
                  <c:v>668.57550127173874</c:v>
                </c:pt>
                <c:pt idx="33">
                  <c:v>666.54905526191624</c:v>
                </c:pt>
                <c:pt idx="34">
                  <c:v>664.51416572705273</c:v>
                </c:pt>
                <c:pt idx="35">
                  <c:v>662.47079748579404</c:v>
                </c:pt>
                <c:pt idx="36">
                  <c:v>660.41891521019681</c:v>
                </c:pt>
                <c:pt idx="37">
                  <c:v>658.35848342511781</c:v>
                </c:pt>
                <c:pt idx="38">
                  <c:v>656.28946650760099</c:v>
                </c:pt>
                <c:pt idx="39">
                  <c:v>654.21182868626124</c:v>
                </c:pt>
                <c:pt idx="40">
                  <c:v>652.12553404066591</c:v>
                </c:pt>
                <c:pt idx="41">
                  <c:v>650.03054650071385</c:v>
                </c:pt>
                <c:pt idx="42">
                  <c:v>647.92682984601208</c:v>
                </c:pt>
                <c:pt idx="43">
                  <c:v>645.81434770524902</c:v>
                </c:pt>
                <c:pt idx="44">
                  <c:v>643.69306355556603</c:v>
                </c:pt>
                <c:pt idx="45">
                  <c:v>641.56294072192611</c:v>
                </c:pt>
                <c:pt idx="46">
                  <c:v>639.42394237647932</c:v>
                </c:pt>
                <c:pt idx="47">
                  <c:v>637.27603153792643</c:v>
                </c:pt>
                <c:pt idx="48">
                  <c:v>635.1191710708797</c:v>
                </c:pt>
                <c:pt idx="49">
                  <c:v>632.95332368522031</c:v>
                </c:pt>
                <c:pt idx="50">
                  <c:v>630.77845193545397</c:v>
                </c:pt>
                <c:pt idx="51">
                  <c:v>628.59451822006361</c:v>
                </c:pt>
                <c:pt idx="52">
                  <c:v>626.40148478085916</c:v>
                </c:pt>
                <c:pt idx="53">
                  <c:v>624.1993137023245</c:v>
                </c:pt>
                <c:pt idx="54">
                  <c:v>621.98796691096277</c:v>
                </c:pt>
                <c:pt idx="55">
                  <c:v>619.7674061746369</c:v>
                </c:pt>
                <c:pt idx="56">
                  <c:v>617.53759310190981</c:v>
                </c:pt>
                <c:pt idx="57">
                  <c:v>615.2984891413796</c:v>
                </c:pt>
                <c:pt idx="58">
                  <c:v>613.05005558101391</c:v>
                </c:pt>
                <c:pt idx="59">
                  <c:v>610.79225354747996</c:v>
                </c:pt>
                <c:pt idx="60">
                  <c:v>608.52504400547309</c:v>
                </c:pt>
                <c:pt idx="61">
                  <c:v>606.24838775704109</c:v>
                </c:pt>
                <c:pt idx="62">
                  <c:v>603.96224544090728</c:v>
                </c:pt>
                <c:pt idx="63">
                  <c:v>601.66657753178959</c:v>
                </c:pt>
                <c:pt idx="64">
                  <c:v>599.36134433971733</c:v>
                </c:pt>
                <c:pt idx="65">
                  <c:v>597.04650600934474</c:v>
                </c:pt>
                <c:pt idx="66">
                  <c:v>594.72202251926217</c:v>
                </c:pt>
                <c:pt idx="67">
                  <c:v>592.38785368130436</c:v>
                </c:pt>
                <c:pt idx="68">
                  <c:v>590.04395913985502</c:v>
                </c:pt>
                <c:pt idx="69">
                  <c:v>587.69029837114965</c:v>
                </c:pt>
                <c:pt idx="70">
                  <c:v>585.32683068257461</c:v>
                </c:pt>
                <c:pt idx="71">
                  <c:v>582.95351521196392</c:v>
                </c:pt>
                <c:pt idx="72">
                  <c:v>580.57031092689226</c:v>
                </c:pt>
                <c:pt idx="73">
                  <c:v>578.17717662396615</c:v>
                </c:pt>
                <c:pt idx="74">
                  <c:v>575.77407092811131</c:v>
                </c:pt>
                <c:pt idx="75">
                  <c:v>573.36095229185707</c:v>
                </c:pt>
                <c:pt idx="76">
                  <c:v>570.93777899461827</c:v>
                </c:pt>
                <c:pt idx="77">
                  <c:v>568.50450914197438</c:v>
                </c:pt>
                <c:pt idx="78">
                  <c:v>566.06110066494455</c:v>
                </c:pt>
                <c:pt idx="79">
                  <c:v>563.60751131926031</c:v>
                </c:pt>
                <c:pt idx="80">
                  <c:v>561.14369868463586</c:v>
                </c:pt>
                <c:pt idx="81">
                  <c:v>558.66962016403363</c:v>
                </c:pt>
                <c:pt idx="82">
                  <c:v>556.18523298292894</c:v>
                </c:pt>
                <c:pt idx="83">
                  <c:v>553.69049418856969</c:v>
                </c:pt>
                <c:pt idx="84">
                  <c:v>551.18536064923387</c:v>
                </c:pt>
                <c:pt idx="85">
                  <c:v>548.66978905348424</c:v>
                </c:pt>
                <c:pt idx="86">
                  <c:v>546.14373590941909</c:v>
                </c:pt>
                <c:pt idx="87">
                  <c:v>543.60715754392015</c:v>
                </c:pt>
                <c:pt idx="88">
                  <c:v>541.06001010189834</c:v>
                </c:pt>
                <c:pt idx="89">
                  <c:v>538.50224954553482</c:v>
                </c:pt>
                <c:pt idx="90">
                  <c:v>535.93383165351975</c:v>
                </c:pt>
                <c:pt idx="91">
                  <c:v>533.35471202028793</c:v>
                </c:pt>
                <c:pt idx="92">
                  <c:v>530.76484605525104</c:v>
                </c:pt>
                <c:pt idx="93">
                  <c:v>528.16418898202642</c:v>
                </c:pt>
                <c:pt idx="94">
                  <c:v>525.55269583766346</c:v>
                </c:pt>
                <c:pt idx="95">
                  <c:v>522.93032147186557</c:v>
                </c:pt>
                <c:pt idx="96">
                  <c:v>520.29702054621021</c:v>
                </c:pt>
                <c:pt idx="97">
                  <c:v>517.65274753336462</c:v>
                </c:pt>
                <c:pt idx="98">
                  <c:v>514.99745671629887</c:v>
                </c:pt>
                <c:pt idx="99">
                  <c:v>512.33110218749539</c:v>
                </c:pt>
                <c:pt idx="100">
                  <c:v>509.65363784815509</c:v>
                </c:pt>
                <c:pt idx="101">
                  <c:v>506.96501740740092</c:v>
                </c:pt>
                <c:pt idx="102">
                  <c:v>504.26519438147699</c:v>
                </c:pt>
                <c:pt idx="103">
                  <c:v>501.55412209294497</c:v>
                </c:pt>
                <c:pt idx="104">
                  <c:v>498.83175366987751</c:v>
                </c:pt>
                <c:pt idx="105">
                  <c:v>496.09804204504718</c:v>
                </c:pt>
                <c:pt idx="106">
                  <c:v>493.35293995511341</c:v>
                </c:pt>
                <c:pt idx="107">
                  <c:v>490.59639993980488</c:v>
                </c:pt>
                <c:pt idx="108">
                  <c:v>487.82837434109928</c:v>
                </c:pt>
                <c:pt idx="109">
                  <c:v>485.04881530239908</c:v>
                </c:pt>
                <c:pt idx="110">
                  <c:v>482.25767476770426</c:v>
                </c:pt>
                <c:pt idx="111">
                  <c:v>479.45490448078158</c:v>
                </c:pt>
                <c:pt idx="112">
                  <c:v>476.64045598433</c:v>
                </c:pt>
                <c:pt idx="113">
                  <c:v>473.81428061914329</c:v>
                </c:pt>
                <c:pt idx="114">
                  <c:v>470.97632952326819</c:v>
                </c:pt>
                <c:pt idx="115">
                  <c:v>468.12655363116039</c:v>
                </c:pt>
                <c:pt idx="116">
                  <c:v>465.26490367283543</c:v>
                </c:pt>
                <c:pt idx="117">
                  <c:v>462.39133017301742</c:v>
                </c:pt>
                <c:pt idx="118">
                  <c:v>459.5057834502835</c:v>
                </c:pt>
                <c:pt idx="119">
                  <c:v>456.60821361620492</c:v>
                </c:pt>
                <c:pt idx="120">
                  <c:v>453.69857057448434</c:v>
                </c:pt>
                <c:pt idx="121">
                  <c:v>450.77680402008986</c:v>
                </c:pt>
                <c:pt idx="122">
                  <c:v>447.84286343838545</c:v>
                </c:pt>
                <c:pt idx="123">
                  <c:v>444.89669810425721</c:v>
                </c:pt>
                <c:pt idx="124">
                  <c:v>441.93825708123683</c:v>
                </c:pt>
                <c:pt idx="125">
                  <c:v>438.96748922062051</c:v>
                </c:pt>
                <c:pt idx="126">
                  <c:v>435.98434316058496</c:v>
                </c:pt>
                <c:pt idx="127">
                  <c:v>432.98876732529925</c:v>
                </c:pt>
                <c:pt idx="128">
                  <c:v>429.98070992403325</c:v>
                </c:pt>
                <c:pt idx="129">
                  <c:v>426.96011895026191</c:v>
                </c:pt>
                <c:pt idx="130">
                  <c:v>423.92694218076656</c:v>
                </c:pt>
                <c:pt idx="131">
                  <c:v>420.8811271747316</c:v>
                </c:pt>
                <c:pt idx="132">
                  <c:v>417.82262127283815</c:v>
                </c:pt>
                <c:pt idx="133">
                  <c:v>414.75137159635352</c:v>
                </c:pt>
                <c:pt idx="134">
                  <c:v>411.66732504621683</c:v>
                </c:pt>
                <c:pt idx="135">
                  <c:v>408.57042830212134</c:v>
                </c:pt>
                <c:pt idx="136">
                  <c:v>405.46062782159208</c:v>
                </c:pt>
                <c:pt idx="137">
                  <c:v>402.3378698390606</c:v>
                </c:pt>
                <c:pt idx="138">
                  <c:v>399.20210036493523</c:v>
                </c:pt>
                <c:pt idx="139">
                  <c:v>396.05326518466768</c:v>
                </c:pt>
                <c:pt idx="140">
                  <c:v>392.89130985781566</c:v>
                </c:pt>
                <c:pt idx="141">
                  <c:v>389.71617971710174</c:v>
                </c:pt>
                <c:pt idx="142">
                  <c:v>386.52781986746817</c:v>
                </c:pt>
                <c:pt idx="143">
                  <c:v>383.32617518512785</c:v>
                </c:pt>
                <c:pt idx="144">
                  <c:v>380.1111903166111</c:v>
                </c:pt>
                <c:pt idx="145">
                  <c:v>376.88280967780884</c:v>
                </c:pt>
                <c:pt idx="146">
                  <c:v>373.64097745301154</c:v>
                </c:pt>
                <c:pt idx="147">
                  <c:v>370.3856375939443</c:v>
                </c:pt>
                <c:pt idx="148">
                  <c:v>367.11673381879763</c:v>
                </c:pt>
                <c:pt idx="149">
                  <c:v>363.83420961125449</c:v>
                </c:pt>
                <c:pt idx="150">
                  <c:v>360.53800821951324</c:v>
                </c:pt>
                <c:pt idx="151">
                  <c:v>357.22807265530639</c:v>
                </c:pt>
                <c:pt idx="152">
                  <c:v>353.9043456929154</c:v>
                </c:pt>
                <c:pt idx="153">
                  <c:v>350.56676986818104</c:v>
                </c:pt>
                <c:pt idx="154">
                  <c:v>347.21528747751034</c:v>
                </c:pt>
                <c:pt idx="155">
                  <c:v>343.84984057687853</c:v>
                </c:pt>
                <c:pt idx="156">
                  <c:v>340.4703709808274</c:v>
                </c:pt>
                <c:pt idx="157">
                  <c:v>337.07682026145937</c:v>
                </c:pt>
                <c:pt idx="158">
                  <c:v>333.66912974742735</c:v>
                </c:pt>
                <c:pt idx="159">
                  <c:v>330.24724052292015</c:v>
                </c:pt>
                <c:pt idx="160">
                  <c:v>326.81109342664422</c:v>
                </c:pt>
                <c:pt idx="161">
                  <c:v>323.36062905080047</c:v>
                </c:pt>
                <c:pt idx="162">
                  <c:v>319.8957877400573</c:v>
                </c:pt>
                <c:pt idx="163">
                  <c:v>316.41650959051941</c:v>
                </c:pt>
                <c:pt idx="164">
                  <c:v>312.92273444869181</c:v>
                </c:pt>
                <c:pt idx="165">
                  <c:v>309.41440191043989</c:v>
                </c:pt>
                <c:pt idx="166">
                  <c:v>305.89145131994525</c:v>
                </c:pt>
                <c:pt idx="167">
                  <c:v>302.35382176865687</c:v>
                </c:pt>
                <c:pt idx="168">
                  <c:v>298.80145209423819</c:v>
                </c:pt>
                <c:pt idx="169">
                  <c:v>295.23428087950941</c:v>
                </c:pt>
                <c:pt idx="170">
                  <c:v>291.65224645138591</c:v>
                </c:pt>
                <c:pt idx="171">
                  <c:v>288.05528687981194</c:v>
                </c:pt>
                <c:pt idx="172">
                  <c:v>284.44333997668969</c:v>
                </c:pt>
                <c:pt idx="173">
                  <c:v>280.81634329480443</c:v>
                </c:pt>
                <c:pt idx="174">
                  <c:v>277.17423412674469</c:v>
                </c:pt>
                <c:pt idx="175">
                  <c:v>273.51694950381801</c:v>
                </c:pt>
                <c:pt idx="176">
                  <c:v>269.84442619496247</c:v>
                </c:pt>
                <c:pt idx="177">
                  <c:v>266.15660070565332</c:v>
                </c:pt>
                <c:pt idx="178">
                  <c:v>262.45340927680542</c:v>
                </c:pt>
                <c:pt idx="179">
                  <c:v>258.73478788367066</c:v>
                </c:pt>
                <c:pt idx="180">
                  <c:v>255.00067223473116</c:v>
                </c:pt>
                <c:pt idx="181">
                  <c:v>251.25099777058773</c:v>
                </c:pt>
                <c:pt idx="182">
                  <c:v>247.48569966284373</c:v>
                </c:pt>
                <c:pt idx="183">
                  <c:v>243.7047128129841</c:v>
                </c:pt>
                <c:pt idx="184">
                  <c:v>239.90797185125007</c:v>
                </c:pt>
                <c:pt idx="185">
                  <c:v>236.09541113550881</c:v>
                </c:pt>
                <c:pt idx="186">
                  <c:v>232.26696475011863</c:v>
                </c:pt>
                <c:pt idx="187">
                  <c:v>228.42256650478936</c:v>
                </c:pt>
                <c:pt idx="188">
                  <c:v>224.56214993343787</c:v>
                </c:pt>
                <c:pt idx="189">
                  <c:v>220.68564829303904</c:v>
                </c:pt>
                <c:pt idx="190">
                  <c:v>216.7929945624719</c:v>
                </c:pt>
                <c:pt idx="191">
                  <c:v>212.88412144136072</c:v>
                </c:pt>
                <c:pt idx="192">
                  <c:v>208.9589613489116</c:v>
                </c:pt>
                <c:pt idx="193">
                  <c:v>205.01744642274394</c:v>
                </c:pt>
                <c:pt idx="194">
                  <c:v>201.05950851771726</c:v>
                </c:pt>
                <c:pt idx="195">
                  <c:v>197.08507920475296</c:v>
                </c:pt>
                <c:pt idx="196">
                  <c:v>193.0940897696513</c:v>
                </c:pt>
                <c:pt idx="197">
                  <c:v>189.08647121190339</c:v>
                </c:pt>
                <c:pt idx="198">
                  <c:v>185.06215424349821</c:v>
                </c:pt>
                <c:pt idx="199">
                  <c:v>181.02106928772466</c:v>
                </c:pt>
                <c:pt idx="200">
                  <c:v>176.96314647796873</c:v>
                </c:pt>
                <c:pt idx="201">
                  <c:v>172.88831565650548</c:v>
                </c:pt>
                <c:pt idx="202">
                  <c:v>168.79650637328615</c:v>
                </c:pt>
                <c:pt idx="203">
                  <c:v>164.68764788472004</c:v>
                </c:pt>
                <c:pt idx="204">
                  <c:v>160.56166915245157</c:v>
                </c:pt>
                <c:pt idx="205">
                  <c:v>156.41849884213201</c:v>
                </c:pt>
                <c:pt idx="206">
                  <c:v>152.2580653221861</c:v>
                </c:pt>
                <c:pt idx="207">
                  <c:v>148.08029666257374</c:v>
                </c:pt>
                <c:pt idx="208">
                  <c:v>143.88512063354634</c:v>
                </c:pt>
                <c:pt idx="209">
                  <c:v>139.67246470439798</c:v>
                </c:pt>
                <c:pt idx="210">
                  <c:v>135.44225604221151</c:v>
                </c:pt>
                <c:pt idx="211">
                  <c:v>131.19442151059926</c:v>
                </c:pt>
                <c:pt idx="212">
                  <c:v>126.92888766843863</c:v>
                </c:pt>
                <c:pt idx="213">
                  <c:v>122.64558076860233</c:v>
                </c:pt>
                <c:pt idx="214">
                  <c:v>118.34442675668338</c:v>
                </c:pt>
                <c:pt idx="215">
                  <c:v>114.02535126971476</c:v>
                </c:pt>
                <c:pt idx="216">
                  <c:v>109.68827963488377</c:v>
                </c:pt>
                <c:pt idx="217">
                  <c:v>105.333136868241</c:v>
                </c:pt>
                <c:pt idx="218">
                  <c:v>100.95984767340389</c:v>
                </c:pt>
                <c:pt idx="219">
                  <c:v>96.568336440254939</c:v>
                </c:pt>
                <c:pt idx="220">
                  <c:v>92.158527243634552</c:v>
                </c:pt>
                <c:pt idx="221">
                  <c:v>87.730343842028219</c:v>
                </c:pt>
                <c:pt idx="222">
                  <c:v>83.283709676248549</c:v>
                </c:pt>
                <c:pt idx="223">
                  <c:v>78.818547868111466</c:v>
                </c:pt>
                <c:pt idx="224">
                  <c:v>74.334781219107143</c:v>
                </c:pt>
                <c:pt idx="225">
                  <c:v>69.832332209065299</c:v>
                </c:pt>
                <c:pt idx="226">
                  <c:v>65.311122994814951</c:v>
                </c:pt>
                <c:pt idx="227">
                  <c:v>60.771075408838549</c:v>
                </c:pt>
                <c:pt idx="228">
                  <c:v>56.212110957920579</c:v>
                </c:pt>
                <c:pt idx="229">
                  <c:v>51.634150821790456</c:v>
                </c:pt>
                <c:pt idx="230">
                  <c:v>47.037115851759793</c:v>
                </c:pt>
                <c:pt idx="231">
                  <c:v>42.420926569354002</c:v>
                </c:pt>
                <c:pt idx="232">
                  <c:v>37.785503164938184</c:v>
                </c:pt>
                <c:pt idx="233">
                  <c:v>33.130765496337304</c:v>
                </c:pt>
                <c:pt idx="234">
                  <c:v>28.45663308745058</c:v>
                </c:pt>
                <c:pt idx="235">
                  <c:v>23.763025126860164</c:v>
                </c:pt>
                <c:pt idx="236">
                  <c:v>19.049860466433952</c:v>
                </c:pt>
                <c:pt idx="237">
                  <c:v>14.317057619922634</c:v>
                </c:pt>
                <c:pt idx="238">
                  <c:v>9.5645347615508527</c:v>
                </c:pt>
                <c:pt idx="239">
                  <c:v>4.7922097246025217</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smooth val="0"/>
          <c:extLst>
            <c:ext xmlns:c16="http://schemas.microsoft.com/office/drawing/2014/chart" uri="{C3380CC4-5D6E-409C-BE32-E72D297353CC}">
              <c16:uniqueId val="{00000000-D9B3-478E-864D-8BE712FBA4A5}"/>
            </c:ext>
          </c:extLst>
        </c:ser>
        <c:ser>
          <c:idx val="1"/>
          <c:order val="1"/>
          <c:tx>
            <c:strRef>
              <c:f>'Amortization Worksheet'!$H$8</c:f>
              <c:strCache>
                <c:ptCount val="1"/>
                <c:pt idx="0">
                  <c:v>Monthly Principal</c:v>
                </c:pt>
              </c:strCache>
            </c:strRef>
          </c:tx>
          <c:marker>
            <c:symbol val="none"/>
          </c:marker>
          <c:val>
            <c:numRef>
              <c:f>'Amortization Worksheet'!$H$9:$H$368</c:f>
              <c:numCache>
                <c:formatCode>_(* #,##0.00_);_(* \(#,##0.00\);_(* "-"??_);_(@_)</c:formatCode>
                <c:ptCount val="360"/>
                <c:pt idx="0">
                  <c:v>425.75587696248374</c:v>
                </c:pt>
                <c:pt idx="1">
                  <c:v>427.52985978316065</c:v>
                </c:pt>
                <c:pt idx="2">
                  <c:v>429.31123419892378</c:v>
                </c:pt>
                <c:pt idx="3">
                  <c:v>431.10003100808603</c:v>
                </c:pt>
                <c:pt idx="4">
                  <c:v>432.89628113728645</c:v>
                </c:pt>
                <c:pt idx="5">
                  <c:v>434.70001564202505</c:v>
                </c:pt>
                <c:pt idx="6">
                  <c:v>436.5112657072001</c:v>
                </c:pt>
                <c:pt idx="7">
                  <c:v>438.33006264764674</c:v>
                </c:pt>
                <c:pt idx="8">
                  <c:v>440.15643790867864</c:v>
                </c:pt>
                <c:pt idx="9">
                  <c:v>441.99042306663148</c:v>
                </c:pt>
                <c:pt idx="10">
                  <c:v>443.83204982940902</c:v>
                </c:pt>
                <c:pt idx="11">
                  <c:v>445.68135003703162</c:v>
                </c:pt>
                <c:pt idx="12">
                  <c:v>447.53835566218595</c:v>
                </c:pt>
                <c:pt idx="13">
                  <c:v>449.40309881077837</c:v>
                </c:pt>
                <c:pt idx="14">
                  <c:v>451.27561172249</c:v>
                </c:pt>
                <c:pt idx="15">
                  <c:v>453.15592677133372</c:v>
                </c:pt>
                <c:pt idx="16">
                  <c:v>455.04407646621428</c:v>
                </c:pt>
                <c:pt idx="17">
                  <c:v>456.94009345149016</c:v>
                </c:pt>
                <c:pt idx="18">
                  <c:v>458.84401050753809</c:v>
                </c:pt>
                <c:pt idx="19">
                  <c:v>460.75586055131953</c:v>
                </c:pt>
                <c:pt idx="20">
                  <c:v>462.67567663695002</c:v>
                </c:pt>
                <c:pt idx="21">
                  <c:v>464.60349195627066</c:v>
                </c:pt>
                <c:pt idx="22">
                  <c:v>466.53933983942181</c:v>
                </c:pt>
                <c:pt idx="23">
                  <c:v>468.48325375541936</c:v>
                </c:pt>
                <c:pt idx="24">
                  <c:v>470.43526731273369</c:v>
                </c:pt>
                <c:pt idx="25">
                  <c:v>472.39541425987011</c:v>
                </c:pt>
                <c:pt idx="26">
                  <c:v>474.36372848595295</c:v>
                </c:pt>
                <c:pt idx="27">
                  <c:v>476.34024402131104</c:v>
                </c:pt>
                <c:pt idx="28">
                  <c:v>478.3249950380665</c:v>
                </c:pt>
                <c:pt idx="29">
                  <c:v>480.31801585072515</c:v>
                </c:pt>
                <c:pt idx="30">
                  <c:v>482.31934091676987</c:v>
                </c:pt>
                <c:pt idx="31">
                  <c:v>484.32900483725632</c:v>
                </c:pt>
                <c:pt idx="32">
                  <c:v>486.34704235741162</c:v>
                </c:pt>
                <c:pt idx="33">
                  <c:v>488.37348836723413</c:v>
                </c:pt>
                <c:pt idx="34">
                  <c:v>490.40837790209764</c:v>
                </c:pt>
                <c:pt idx="35">
                  <c:v>492.45174614335633</c:v>
                </c:pt>
                <c:pt idx="36">
                  <c:v>494.50362841895355</c:v>
                </c:pt>
                <c:pt idx="37">
                  <c:v>496.56406020403256</c:v>
                </c:pt>
                <c:pt idx="38">
                  <c:v>498.63307712154938</c:v>
                </c:pt>
                <c:pt idx="39">
                  <c:v>500.71071494288913</c:v>
                </c:pt>
                <c:pt idx="40">
                  <c:v>502.79700958848446</c:v>
                </c:pt>
                <c:pt idx="41">
                  <c:v>504.89199712843651</c:v>
                </c:pt>
                <c:pt idx="42">
                  <c:v>506.99571378313829</c:v>
                </c:pt>
                <c:pt idx="43">
                  <c:v>509.10819592390135</c:v>
                </c:pt>
                <c:pt idx="44">
                  <c:v>511.22948007358434</c:v>
                </c:pt>
                <c:pt idx="45">
                  <c:v>513.35960290722426</c:v>
                </c:pt>
                <c:pt idx="46">
                  <c:v>515.49860125267105</c:v>
                </c:pt>
                <c:pt idx="47">
                  <c:v>517.64651209122394</c:v>
                </c:pt>
                <c:pt idx="48">
                  <c:v>519.80337255827067</c:v>
                </c:pt>
                <c:pt idx="49">
                  <c:v>521.96921994393006</c:v>
                </c:pt>
                <c:pt idx="50">
                  <c:v>524.1440916936964</c:v>
                </c:pt>
                <c:pt idx="51">
                  <c:v>526.32802540908676</c:v>
                </c:pt>
                <c:pt idx="52">
                  <c:v>528.5210588482912</c:v>
                </c:pt>
                <c:pt idx="53">
                  <c:v>530.72322992682587</c:v>
                </c:pt>
                <c:pt idx="54">
                  <c:v>532.9345767181876</c:v>
                </c:pt>
                <c:pt idx="55">
                  <c:v>535.15513745451346</c:v>
                </c:pt>
                <c:pt idx="56">
                  <c:v>537.38495052724056</c:v>
                </c:pt>
                <c:pt idx="57">
                  <c:v>539.62405448777076</c:v>
                </c:pt>
                <c:pt idx="58">
                  <c:v>541.87248804813646</c:v>
                </c:pt>
                <c:pt idx="59">
                  <c:v>544.13029008167041</c:v>
                </c:pt>
                <c:pt idx="60">
                  <c:v>546.39749962367728</c:v>
                </c:pt>
                <c:pt idx="61">
                  <c:v>548.67415587210928</c:v>
                </c:pt>
                <c:pt idx="62">
                  <c:v>550.96029818824309</c:v>
                </c:pt>
                <c:pt idx="63">
                  <c:v>553.25596609736078</c:v>
                </c:pt>
                <c:pt idx="64">
                  <c:v>555.56119928943303</c:v>
                </c:pt>
                <c:pt idx="65">
                  <c:v>557.87603761980563</c:v>
                </c:pt>
                <c:pt idx="66">
                  <c:v>560.2005211098882</c:v>
                </c:pt>
                <c:pt idx="67">
                  <c:v>562.534689947846</c:v>
                </c:pt>
                <c:pt idx="68">
                  <c:v>564.87858448929535</c:v>
                </c:pt>
                <c:pt idx="69">
                  <c:v>567.23224525800072</c:v>
                </c:pt>
                <c:pt idx="70">
                  <c:v>569.59571294657576</c:v>
                </c:pt>
                <c:pt idx="71">
                  <c:v>571.96902841718645</c:v>
                </c:pt>
                <c:pt idx="72">
                  <c:v>574.35223270225811</c:v>
                </c:pt>
                <c:pt idx="73">
                  <c:v>576.74536700518422</c:v>
                </c:pt>
                <c:pt idx="74">
                  <c:v>579.14847270103905</c:v>
                </c:pt>
                <c:pt idx="75">
                  <c:v>581.56159133729329</c:v>
                </c:pt>
                <c:pt idx="76">
                  <c:v>583.9847646345321</c:v>
                </c:pt>
                <c:pt idx="77">
                  <c:v>586.41803448717599</c:v>
                </c:pt>
                <c:pt idx="78">
                  <c:v>588.86144296420582</c:v>
                </c:pt>
                <c:pt idx="79">
                  <c:v>591.31503230989006</c:v>
                </c:pt>
                <c:pt idx="80">
                  <c:v>593.7788449445145</c:v>
                </c:pt>
                <c:pt idx="81">
                  <c:v>596.25292346511674</c:v>
                </c:pt>
                <c:pt idx="82">
                  <c:v>598.73731064622143</c:v>
                </c:pt>
                <c:pt idx="83">
                  <c:v>601.23204944058068</c:v>
                </c:pt>
                <c:pt idx="84">
                  <c:v>603.7371829799165</c:v>
                </c:pt>
                <c:pt idx="85">
                  <c:v>606.25275457566613</c:v>
                </c:pt>
                <c:pt idx="86">
                  <c:v>608.77880771973128</c:v>
                </c:pt>
                <c:pt idx="87">
                  <c:v>611.31538608523022</c:v>
                </c:pt>
                <c:pt idx="88">
                  <c:v>613.86253352725203</c:v>
                </c:pt>
                <c:pt idx="89">
                  <c:v>616.42029408361554</c:v>
                </c:pt>
                <c:pt idx="90">
                  <c:v>618.98871197563062</c:v>
                </c:pt>
                <c:pt idx="91">
                  <c:v>621.56783160886243</c:v>
                </c:pt>
                <c:pt idx="92">
                  <c:v>624.15769757389933</c:v>
                </c:pt>
                <c:pt idx="93">
                  <c:v>626.75835464712395</c:v>
                </c:pt>
                <c:pt idx="94">
                  <c:v>629.3698477914869</c:v>
                </c:pt>
                <c:pt idx="95">
                  <c:v>631.9922221572848</c:v>
                </c:pt>
                <c:pt idx="96">
                  <c:v>634.62552308294016</c:v>
                </c:pt>
                <c:pt idx="97">
                  <c:v>637.26979609578575</c:v>
                </c:pt>
                <c:pt idx="98">
                  <c:v>639.9250869128515</c:v>
                </c:pt>
                <c:pt idx="99">
                  <c:v>642.59144144165498</c:v>
                </c:pt>
                <c:pt idx="100">
                  <c:v>645.26890578099528</c:v>
                </c:pt>
                <c:pt idx="101">
                  <c:v>647.9575262217495</c:v>
                </c:pt>
                <c:pt idx="102">
                  <c:v>650.65734924767344</c:v>
                </c:pt>
                <c:pt idx="103">
                  <c:v>653.36842153620546</c:v>
                </c:pt>
                <c:pt idx="104">
                  <c:v>656.0907899592728</c:v>
                </c:pt>
                <c:pt idx="105">
                  <c:v>658.82450158410325</c:v>
                </c:pt>
                <c:pt idx="106">
                  <c:v>661.5696036740369</c:v>
                </c:pt>
                <c:pt idx="107">
                  <c:v>664.32614368934549</c:v>
                </c:pt>
                <c:pt idx="108">
                  <c:v>667.09416928805103</c:v>
                </c:pt>
                <c:pt idx="109">
                  <c:v>669.87372832675123</c:v>
                </c:pt>
                <c:pt idx="110">
                  <c:v>672.66486886144617</c:v>
                </c:pt>
                <c:pt idx="111">
                  <c:v>675.46763914836879</c:v>
                </c:pt>
                <c:pt idx="112">
                  <c:v>678.28208764482042</c:v>
                </c:pt>
                <c:pt idx="113">
                  <c:v>681.10826301000702</c:v>
                </c:pt>
                <c:pt idx="114">
                  <c:v>683.94621410588218</c:v>
                </c:pt>
                <c:pt idx="115">
                  <c:v>686.79598999798998</c:v>
                </c:pt>
                <c:pt idx="116">
                  <c:v>689.65763995631494</c:v>
                </c:pt>
                <c:pt idx="117">
                  <c:v>692.53121345613295</c:v>
                </c:pt>
                <c:pt idx="118">
                  <c:v>695.41676017886687</c:v>
                </c:pt>
                <c:pt idx="119">
                  <c:v>698.31433001294545</c:v>
                </c:pt>
                <c:pt idx="120">
                  <c:v>701.22397305466598</c:v>
                </c:pt>
                <c:pt idx="121">
                  <c:v>704.14573960906046</c:v>
                </c:pt>
                <c:pt idx="122">
                  <c:v>707.07968019076498</c:v>
                </c:pt>
                <c:pt idx="123">
                  <c:v>710.02584552489316</c:v>
                </c:pt>
                <c:pt idx="124">
                  <c:v>712.9842865479136</c:v>
                </c:pt>
                <c:pt idx="125">
                  <c:v>715.9550544085298</c:v>
                </c:pt>
                <c:pt idx="126">
                  <c:v>718.93820046856536</c:v>
                </c:pt>
                <c:pt idx="127">
                  <c:v>721.93377630385112</c:v>
                </c:pt>
                <c:pt idx="128">
                  <c:v>724.94183370511712</c:v>
                </c:pt>
                <c:pt idx="129">
                  <c:v>727.96242467888851</c:v>
                </c:pt>
                <c:pt idx="130">
                  <c:v>730.99560144838381</c:v>
                </c:pt>
                <c:pt idx="131">
                  <c:v>734.04141645441882</c:v>
                </c:pt>
                <c:pt idx="132">
                  <c:v>737.09992235631216</c:v>
                </c:pt>
                <c:pt idx="133">
                  <c:v>740.1711720327969</c:v>
                </c:pt>
                <c:pt idx="134">
                  <c:v>743.25521858293359</c:v>
                </c:pt>
                <c:pt idx="135">
                  <c:v>746.35211532702897</c:v>
                </c:pt>
                <c:pt idx="136">
                  <c:v>749.46191580755828</c:v>
                </c:pt>
                <c:pt idx="137">
                  <c:v>752.58467379008971</c:v>
                </c:pt>
                <c:pt idx="138">
                  <c:v>755.72044326421519</c:v>
                </c:pt>
                <c:pt idx="139">
                  <c:v>758.86927844448269</c:v>
                </c:pt>
                <c:pt idx="140">
                  <c:v>762.03123377133466</c:v>
                </c:pt>
                <c:pt idx="141">
                  <c:v>765.20636391204857</c:v>
                </c:pt>
                <c:pt idx="142">
                  <c:v>768.39472376168214</c:v>
                </c:pt>
                <c:pt idx="143">
                  <c:v>771.59636844402257</c:v>
                </c:pt>
                <c:pt idx="144">
                  <c:v>774.81135331253927</c:v>
                </c:pt>
                <c:pt idx="145">
                  <c:v>778.03973395134153</c:v>
                </c:pt>
                <c:pt idx="146">
                  <c:v>781.28156617613877</c:v>
                </c:pt>
                <c:pt idx="147">
                  <c:v>784.53690603520613</c:v>
                </c:pt>
                <c:pt idx="148">
                  <c:v>787.80580981035268</c:v>
                </c:pt>
                <c:pt idx="149">
                  <c:v>791.08833401789593</c:v>
                </c:pt>
                <c:pt idx="150">
                  <c:v>794.38453540963712</c:v>
                </c:pt>
                <c:pt idx="151">
                  <c:v>797.69447097384398</c:v>
                </c:pt>
                <c:pt idx="152">
                  <c:v>801.01819793623497</c:v>
                </c:pt>
                <c:pt idx="153">
                  <c:v>804.35577376096933</c:v>
                </c:pt>
                <c:pt idx="154">
                  <c:v>807.70725615163997</c:v>
                </c:pt>
                <c:pt idx="155">
                  <c:v>811.07270305227189</c:v>
                </c:pt>
                <c:pt idx="156">
                  <c:v>814.45217264832297</c:v>
                </c:pt>
                <c:pt idx="157">
                  <c:v>817.84572336769099</c:v>
                </c:pt>
                <c:pt idx="158">
                  <c:v>821.25341388172296</c:v>
                </c:pt>
                <c:pt idx="159">
                  <c:v>824.67530310623022</c:v>
                </c:pt>
                <c:pt idx="160">
                  <c:v>828.11145020250615</c:v>
                </c:pt>
                <c:pt idx="161">
                  <c:v>831.56191457834984</c:v>
                </c:pt>
                <c:pt idx="162">
                  <c:v>835.02675588909301</c:v>
                </c:pt>
                <c:pt idx="163">
                  <c:v>838.50603403863101</c:v>
                </c:pt>
                <c:pt idx="164">
                  <c:v>841.99980918045856</c:v>
                </c:pt>
                <c:pt idx="165">
                  <c:v>845.50814171871048</c:v>
                </c:pt>
                <c:pt idx="166">
                  <c:v>849.03109230920518</c:v>
                </c:pt>
                <c:pt idx="167">
                  <c:v>852.5687218604935</c:v>
                </c:pt>
                <c:pt idx="168">
                  <c:v>856.12109153491224</c:v>
                </c:pt>
                <c:pt idx="169">
                  <c:v>859.6882627496409</c:v>
                </c:pt>
                <c:pt idx="170">
                  <c:v>863.27029717776441</c:v>
                </c:pt>
                <c:pt idx="171">
                  <c:v>866.86725674933837</c:v>
                </c:pt>
                <c:pt idx="172">
                  <c:v>870.47920365246068</c:v>
                </c:pt>
                <c:pt idx="173">
                  <c:v>874.10620033434589</c:v>
                </c:pt>
                <c:pt idx="174">
                  <c:v>877.74830950240562</c:v>
                </c:pt>
                <c:pt idx="175">
                  <c:v>881.4055941253323</c:v>
                </c:pt>
                <c:pt idx="176">
                  <c:v>885.0781174341879</c:v>
                </c:pt>
                <c:pt idx="177">
                  <c:v>888.76594292349705</c:v>
                </c:pt>
                <c:pt idx="178">
                  <c:v>892.46913435234501</c:v>
                </c:pt>
                <c:pt idx="179">
                  <c:v>896.18775574547976</c:v>
                </c:pt>
                <c:pt idx="180">
                  <c:v>899.92187139441921</c:v>
                </c:pt>
                <c:pt idx="181">
                  <c:v>903.67154585856269</c:v>
                </c:pt>
                <c:pt idx="182">
                  <c:v>907.4368439663067</c:v>
                </c:pt>
                <c:pt idx="183">
                  <c:v>911.21783081616627</c:v>
                </c:pt>
                <c:pt idx="184">
                  <c:v>915.0145717779003</c:v>
                </c:pt>
                <c:pt idx="185">
                  <c:v>918.82713249364156</c:v>
                </c:pt>
                <c:pt idx="186">
                  <c:v>922.65557887903174</c:v>
                </c:pt>
                <c:pt idx="187">
                  <c:v>926.49997712436107</c:v>
                </c:pt>
                <c:pt idx="188">
                  <c:v>930.36039369571245</c:v>
                </c:pt>
                <c:pt idx="189">
                  <c:v>934.23689533611127</c:v>
                </c:pt>
                <c:pt idx="190">
                  <c:v>938.12954906667846</c:v>
                </c:pt>
                <c:pt idx="191">
                  <c:v>942.03842218778959</c:v>
                </c:pt>
                <c:pt idx="192">
                  <c:v>945.96358228023882</c:v>
                </c:pt>
                <c:pt idx="193">
                  <c:v>949.90509720640648</c:v>
                </c:pt>
                <c:pt idx="194">
                  <c:v>953.86303511143308</c:v>
                </c:pt>
                <c:pt idx="195">
                  <c:v>957.83746442439747</c:v>
                </c:pt>
                <c:pt idx="196">
                  <c:v>961.82845385949906</c:v>
                </c:pt>
                <c:pt idx="197">
                  <c:v>965.83607241724701</c:v>
                </c:pt>
                <c:pt idx="198">
                  <c:v>969.86038938565218</c:v>
                </c:pt>
                <c:pt idx="199">
                  <c:v>973.90147434142568</c:v>
                </c:pt>
                <c:pt idx="200">
                  <c:v>977.95939715118163</c:v>
                </c:pt>
                <c:pt idx="201">
                  <c:v>982.03422797264489</c:v>
                </c:pt>
                <c:pt idx="202">
                  <c:v>986.12603725586428</c:v>
                </c:pt>
                <c:pt idx="203">
                  <c:v>990.23489574443033</c:v>
                </c:pt>
                <c:pt idx="204">
                  <c:v>994.36087447669877</c:v>
                </c:pt>
                <c:pt idx="205">
                  <c:v>998.5040447870183</c:v>
                </c:pt>
                <c:pt idx="206">
                  <c:v>1002.6644783069643</c:v>
                </c:pt>
                <c:pt idx="207">
                  <c:v>1006.8422469665766</c:v>
                </c:pt>
                <c:pt idx="208">
                  <c:v>1011.0374229956041</c:v>
                </c:pt>
                <c:pt idx="209">
                  <c:v>1015.2500789247524</c:v>
                </c:pt>
                <c:pt idx="210">
                  <c:v>1019.4802875869389</c:v>
                </c:pt>
                <c:pt idx="211">
                  <c:v>1023.7281221185511</c:v>
                </c:pt>
                <c:pt idx="212">
                  <c:v>1027.9936559607117</c:v>
                </c:pt>
                <c:pt idx="213">
                  <c:v>1032.2769628605481</c:v>
                </c:pt>
                <c:pt idx="214">
                  <c:v>1036.578116872467</c:v>
                </c:pt>
                <c:pt idx="215">
                  <c:v>1040.8971923594356</c:v>
                </c:pt>
                <c:pt idx="216">
                  <c:v>1045.2342639942667</c:v>
                </c:pt>
                <c:pt idx="217">
                  <c:v>1049.5894067609095</c:v>
                </c:pt>
                <c:pt idx="218">
                  <c:v>1053.9626959557465</c:v>
                </c:pt>
                <c:pt idx="219">
                  <c:v>1058.3542071888955</c:v>
                </c:pt>
                <c:pt idx="220">
                  <c:v>1062.7640163855158</c:v>
                </c:pt>
                <c:pt idx="221">
                  <c:v>1067.1921997871223</c:v>
                </c:pt>
                <c:pt idx="222">
                  <c:v>1071.6388339529019</c:v>
                </c:pt>
                <c:pt idx="223">
                  <c:v>1076.103995761039</c:v>
                </c:pt>
                <c:pt idx="224">
                  <c:v>1080.5877624100433</c:v>
                </c:pt>
                <c:pt idx="225">
                  <c:v>1085.0902114200851</c:v>
                </c:pt>
                <c:pt idx="226">
                  <c:v>1089.6114206343354</c:v>
                </c:pt>
                <c:pt idx="227">
                  <c:v>1094.1514682203119</c:v>
                </c:pt>
                <c:pt idx="228">
                  <c:v>1098.7104326712297</c:v>
                </c:pt>
                <c:pt idx="229">
                  <c:v>1103.28839280736</c:v>
                </c:pt>
                <c:pt idx="230">
                  <c:v>1107.8854277773905</c:v>
                </c:pt>
                <c:pt idx="231">
                  <c:v>1112.5016170597964</c:v>
                </c:pt>
                <c:pt idx="232">
                  <c:v>1117.1370404642121</c:v>
                </c:pt>
                <c:pt idx="233">
                  <c:v>1121.7917781328131</c:v>
                </c:pt>
                <c:pt idx="234">
                  <c:v>1126.4659105416997</c:v>
                </c:pt>
                <c:pt idx="235">
                  <c:v>1131.1595185022902</c:v>
                </c:pt>
                <c:pt idx="236">
                  <c:v>1135.8726831627164</c:v>
                </c:pt>
                <c:pt idx="237">
                  <c:v>1140.6054860092277</c:v>
                </c:pt>
                <c:pt idx="238">
                  <c:v>1145.3580088675994</c:v>
                </c:pt>
                <c:pt idx="239">
                  <c:v>1150.1303339045478</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numCache>
            </c:numRef>
          </c:val>
          <c:smooth val="0"/>
          <c:extLst>
            <c:ext xmlns:c16="http://schemas.microsoft.com/office/drawing/2014/chart" uri="{C3380CC4-5D6E-409C-BE32-E72D297353CC}">
              <c16:uniqueId val="{00000001-D9B3-478E-864D-8BE712FBA4A5}"/>
            </c:ext>
          </c:extLst>
        </c:ser>
        <c:dLbls>
          <c:showLegendKey val="0"/>
          <c:showVal val="0"/>
          <c:showCatName val="0"/>
          <c:showSerName val="0"/>
          <c:showPercent val="0"/>
          <c:showBubbleSize val="0"/>
        </c:dLbls>
        <c:smooth val="0"/>
        <c:axId val="918181711"/>
        <c:axId val="1"/>
      </c:lineChart>
      <c:catAx>
        <c:axId val="918181711"/>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_(* #,##0_);_(* \(#,##0\);_(* &quot;-&quot;??_);_(@_)" sourceLinked="1"/>
        <c:majorTickMark val="out"/>
        <c:minorTickMark val="none"/>
        <c:tickLblPos val="nextTo"/>
        <c:crossAx val="918181711"/>
        <c:crosses val="autoZero"/>
        <c:crossBetween val="between"/>
      </c:valAx>
    </c:plotArea>
    <c:legend>
      <c:legendPos val="r"/>
      <c:layout>
        <c:manualLayout>
          <c:xMode val="edge"/>
          <c:yMode val="edge"/>
          <c:x val="0.70067959430642823"/>
          <c:y val="0.40752775628336807"/>
          <c:w val="0.27632434705042236"/>
          <c:h val="0.17052579872850149"/>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4428018372703413"/>
          <c:y val="0.19480351414406533"/>
          <c:w val="0.62945603674540684"/>
          <c:h val="0.68866324001166523"/>
        </c:manualLayout>
      </c:layout>
      <c:areaChart>
        <c:grouping val="standard"/>
        <c:varyColors val="0"/>
        <c:ser>
          <c:idx val="0"/>
          <c:order val="0"/>
          <c:tx>
            <c:strRef>
              <c:f>'Amortization Worksheet'!$J$8</c:f>
              <c:strCache>
                <c:ptCount val="1"/>
                <c:pt idx="0">
                  <c:v>Ending Loan Balance</c:v>
                </c:pt>
              </c:strCache>
            </c:strRef>
          </c:tx>
          <c:val>
            <c:numRef>
              <c:f>'Amortization Worksheet'!$J$9:$J$368</c:f>
              <c:numCache>
                <c:formatCode>_(* #,##0_);_(* \(#,##0\);_(* "-"??_);_(@_)</c:formatCode>
                <c:ptCount val="360"/>
                <c:pt idx="0">
                  <c:v>174574.24412303753</c:v>
                </c:pt>
                <c:pt idx="1">
                  <c:v>174146.71426325437</c:v>
                </c:pt>
                <c:pt idx="2">
                  <c:v>173717.40302905545</c:v>
                </c:pt>
                <c:pt idx="3">
                  <c:v>173286.30299804735</c:v>
                </c:pt>
                <c:pt idx="4">
                  <c:v>172853.40671691007</c:v>
                </c:pt>
                <c:pt idx="5">
                  <c:v>172418.70670126806</c:v>
                </c:pt>
                <c:pt idx="6">
                  <c:v>171982.19543556086</c:v>
                </c:pt>
                <c:pt idx="7">
                  <c:v>171543.86537291322</c:v>
                </c:pt>
                <c:pt idx="8">
                  <c:v>171103.70893500454</c:v>
                </c:pt>
                <c:pt idx="9">
                  <c:v>170661.71851193791</c:v>
                </c:pt>
                <c:pt idx="10">
                  <c:v>170217.88646210849</c:v>
                </c:pt>
                <c:pt idx="11">
                  <c:v>169772.20511207148</c:v>
                </c:pt>
                <c:pt idx="12">
                  <c:v>169324.66675640928</c:v>
                </c:pt>
                <c:pt idx="13">
                  <c:v>168875.26365759849</c:v>
                </c:pt>
                <c:pt idx="14">
                  <c:v>168423.988045876</c:v>
                </c:pt>
                <c:pt idx="15">
                  <c:v>167970.83211910466</c:v>
                </c:pt>
                <c:pt idx="16">
                  <c:v>167515.78804263845</c:v>
                </c:pt>
                <c:pt idx="17">
                  <c:v>167058.84794918695</c:v>
                </c:pt>
                <c:pt idx="18">
                  <c:v>166600.00393867941</c:v>
                </c:pt>
                <c:pt idx="19">
                  <c:v>166139.24807812809</c:v>
                </c:pt>
                <c:pt idx="20">
                  <c:v>165676.57240149114</c:v>
                </c:pt>
                <c:pt idx="21">
                  <c:v>165211.96890953486</c:v>
                </c:pt>
                <c:pt idx="22">
                  <c:v>164745.42956969544</c:v>
                </c:pt>
                <c:pt idx="23">
                  <c:v>164276.94631594</c:v>
                </c:pt>
                <c:pt idx="24">
                  <c:v>163806.51104862726</c:v>
                </c:pt>
                <c:pt idx="25">
                  <c:v>163334.11563436739</c:v>
                </c:pt>
                <c:pt idx="26">
                  <c:v>162859.75190588145</c:v>
                </c:pt>
                <c:pt idx="27">
                  <c:v>162383.41166186013</c:v>
                </c:pt>
                <c:pt idx="28">
                  <c:v>161905.08666682206</c:v>
                </c:pt>
                <c:pt idx="29">
                  <c:v>161424.76865097132</c:v>
                </c:pt>
                <c:pt idx="30">
                  <c:v>160942.44931005457</c:v>
                </c:pt>
                <c:pt idx="31">
                  <c:v>160458.12030521731</c:v>
                </c:pt>
                <c:pt idx="32">
                  <c:v>159971.7732628599</c:v>
                </c:pt>
                <c:pt idx="33">
                  <c:v>159483.39977449266</c:v>
                </c:pt>
                <c:pt idx="34">
                  <c:v>158992.99139659057</c:v>
                </c:pt>
                <c:pt idx="35">
                  <c:v>158500.53965044723</c:v>
                </c:pt>
                <c:pt idx="36">
                  <c:v>158006.03602202827</c:v>
                </c:pt>
                <c:pt idx="37">
                  <c:v>157509.47196182425</c:v>
                </c:pt>
                <c:pt idx="38">
                  <c:v>157010.83888470271</c:v>
                </c:pt>
                <c:pt idx="39">
                  <c:v>156510.12816975982</c:v>
                </c:pt>
                <c:pt idx="40">
                  <c:v>156007.33116017134</c:v>
                </c:pt>
                <c:pt idx="41">
                  <c:v>155502.4391630429</c:v>
                </c:pt>
                <c:pt idx="42">
                  <c:v>154995.44344925976</c:v>
                </c:pt>
                <c:pt idx="43">
                  <c:v>154486.33525333586</c:v>
                </c:pt>
                <c:pt idx="44">
                  <c:v>153975.10577326227</c:v>
                </c:pt>
                <c:pt idx="45">
                  <c:v>153461.74617035504</c:v>
                </c:pt>
                <c:pt idx="46">
                  <c:v>152946.24756910236</c:v>
                </c:pt>
                <c:pt idx="47">
                  <c:v>152428.60105701114</c:v>
                </c:pt>
                <c:pt idx="48">
                  <c:v>151908.79768445287</c:v>
                </c:pt>
                <c:pt idx="49">
                  <c:v>151386.82846450896</c:v>
                </c:pt>
                <c:pt idx="50">
                  <c:v>150862.68437281527</c:v>
                </c:pt>
                <c:pt idx="51">
                  <c:v>150336.3563474062</c:v>
                </c:pt>
                <c:pt idx="52">
                  <c:v>149807.83528855789</c:v>
                </c:pt>
                <c:pt idx="53">
                  <c:v>149277.11205863106</c:v>
                </c:pt>
                <c:pt idx="54">
                  <c:v>148744.17748191286</c:v>
                </c:pt>
                <c:pt idx="55">
                  <c:v>148209.02234445835</c:v>
                </c:pt>
                <c:pt idx="56">
                  <c:v>147671.6373939311</c:v>
                </c:pt>
                <c:pt idx="57">
                  <c:v>147132.01333944334</c:v>
                </c:pt>
                <c:pt idx="58">
                  <c:v>146590.1408513952</c:v>
                </c:pt>
                <c:pt idx="59">
                  <c:v>146046.01056131354</c:v>
                </c:pt>
                <c:pt idx="60">
                  <c:v>145499.61306168986</c:v>
                </c:pt>
                <c:pt idx="61">
                  <c:v>144950.93890581775</c:v>
                </c:pt>
                <c:pt idx="62">
                  <c:v>144399.97860762951</c:v>
                </c:pt>
                <c:pt idx="63">
                  <c:v>143846.72264153216</c:v>
                </c:pt>
                <c:pt idx="64">
                  <c:v>143291.16144224274</c:v>
                </c:pt>
                <c:pt idx="65">
                  <c:v>142733.28540462293</c:v>
                </c:pt>
                <c:pt idx="66">
                  <c:v>142173.08488351305</c:v>
                </c:pt>
                <c:pt idx="67">
                  <c:v>141610.5501935652</c:v>
                </c:pt>
                <c:pt idx="68">
                  <c:v>141045.67160907591</c:v>
                </c:pt>
                <c:pt idx="69">
                  <c:v>140478.43936381792</c:v>
                </c:pt>
                <c:pt idx="70">
                  <c:v>139908.84365087133</c:v>
                </c:pt>
                <c:pt idx="71">
                  <c:v>139336.87462245414</c:v>
                </c:pt>
                <c:pt idx="72">
                  <c:v>138762.52238975189</c:v>
                </c:pt>
                <c:pt idx="73">
                  <c:v>138185.77702274671</c:v>
                </c:pt>
                <c:pt idx="74">
                  <c:v>137606.62855004569</c:v>
                </c:pt>
                <c:pt idx="75">
                  <c:v>137025.0669587084</c:v>
                </c:pt>
                <c:pt idx="76">
                  <c:v>136441.08219407385</c:v>
                </c:pt>
                <c:pt idx="77">
                  <c:v>135854.66415958668</c:v>
                </c:pt>
                <c:pt idx="78">
                  <c:v>135265.80271662248</c:v>
                </c:pt>
                <c:pt idx="79">
                  <c:v>134674.4876843126</c:v>
                </c:pt>
                <c:pt idx="80">
                  <c:v>134080.70883936808</c:v>
                </c:pt>
                <c:pt idx="81">
                  <c:v>133484.45591590294</c:v>
                </c:pt>
                <c:pt idx="82">
                  <c:v>132885.71860525673</c:v>
                </c:pt>
                <c:pt idx="83">
                  <c:v>132284.48655581614</c:v>
                </c:pt>
                <c:pt idx="84">
                  <c:v>131680.74937283623</c:v>
                </c:pt>
                <c:pt idx="85">
                  <c:v>131074.49661826057</c:v>
                </c:pt>
                <c:pt idx="86">
                  <c:v>130465.71781054084</c:v>
                </c:pt>
                <c:pt idx="87">
                  <c:v>129854.40242445561</c:v>
                </c:pt>
                <c:pt idx="88">
                  <c:v>129240.53989092835</c:v>
                </c:pt>
                <c:pt idx="89">
                  <c:v>128624.11959684474</c:v>
                </c:pt>
                <c:pt idx="90">
                  <c:v>128005.13088486911</c:v>
                </c:pt>
                <c:pt idx="91">
                  <c:v>127383.56305326025</c:v>
                </c:pt>
                <c:pt idx="92">
                  <c:v>126759.40535568635</c:v>
                </c:pt>
                <c:pt idx="93">
                  <c:v>126132.64700103922</c:v>
                </c:pt>
                <c:pt idx="94">
                  <c:v>125503.27715324773</c:v>
                </c:pt>
                <c:pt idx="95">
                  <c:v>124871.28493109046</c:v>
                </c:pt>
                <c:pt idx="96">
                  <c:v>124236.65940800752</c:v>
                </c:pt>
                <c:pt idx="97">
                  <c:v>123599.38961191173</c:v>
                </c:pt>
                <c:pt idx="98">
                  <c:v>122959.46452499888</c:v>
                </c:pt>
                <c:pt idx="99">
                  <c:v>122316.87308355722</c:v>
                </c:pt>
                <c:pt idx="100">
                  <c:v>121671.60417777623</c:v>
                </c:pt>
                <c:pt idx="101">
                  <c:v>121023.64665155447</c:v>
                </c:pt>
                <c:pt idx="102">
                  <c:v>120372.9893023068</c:v>
                </c:pt>
                <c:pt idx="103">
                  <c:v>119719.6208807706</c:v>
                </c:pt>
                <c:pt idx="104">
                  <c:v>119063.53009081133</c:v>
                </c:pt>
                <c:pt idx="105">
                  <c:v>118404.70558922722</c:v>
                </c:pt>
                <c:pt idx="106">
                  <c:v>117743.13598555318</c:v>
                </c:pt>
                <c:pt idx="107">
                  <c:v>117078.80984186383</c:v>
                </c:pt>
                <c:pt idx="108">
                  <c:v>116411.71567257578</c:v>
                </c:pt>
                <c:pt idx="109">
                  <c:v>115741.84194424903</c:v>
                </c:pt>
                <c:pt idx="110">
                  <c:v>115069.17707538758</c:v>
                </c:pt>
                <c:pt idx="111">
                  <c:v>114393.70943623921</c:v>
                </c:pt>
                <c:pt idx="112">
                  <c:v>113715.42734859438</c:v>
                </c:pt>
                <c:pt idx="113">
                  <c:v>113034.31908558437</c:v>
                </c:pt>
                <c:pt idx="114">
                  <c:v>112350.3728714785</c:v>
                </c:pt>
                <c:pt idx="115">
                  <c:v>111663.57688148051</c:v>
                </c:pt>
                <c:pt idx="116">
                  <c:v>110973.91924152419</c:v>
                </c:pt>
                <c:pt idx="117">
                  <c:v>110281.38802806805</c:v>
                </c:pt>
                <c:pt idx="118">
                  <c:v>109585.97126788918</c:v>
                </c:pt>
                <c:pt idx="119">
                  <c:v>108887.65693787624</c:v>
                </c:pt>
                <c:pt idx="120">
                  <c:v>108186.43296482156</c:v>
                </c:pt>
                <c:pt idx="121">
                  <c:v>107482.28722521251</c:v>
                </c:pt>
                <c:pt idx="122">
                  <c:v>106775.20754502174</c:v>
                </c:pt>
                <c:pt idx="123">
                  <c:v>106065.18169949684</c:v>
                </c:pt>
                <c:pt idx="124">
                  <c:v>105352.19741294892</c:v>
                </c:pt>
                <c:pt idx="125">
                  <c:v>104636.24235854039</c:v>
                </c:pt>
                <c:pt idx="126">
                  <c:v>103917.30415807183</c:v>
                </c:pt>
                <c:pt idx="127">
                  <c:v>103195.37038176798</c:v>
                </c:pt>
                <c:pt idx="128">
                  <c:v>102470.42854806286</c:v>
                </c:pt>
                <c:pt idx="129">
                  <c:v>101742.46612338397</c:v>
                </c:pt>
                <c:pt idx="130">
                  <c:v>101011.47052193558</c:v>
                </c:pt>
                <c:pt idx="131">
                  <c:v>100277.42910548116</c:v>
                </c:pt>
                <c:pt idx="132">
                  <c:v>99540.32918312485</c:v>
                </c:pt>
                <c:pt idx="133">
                  <c:v>98800.158011092048</c:v>
                </c:pt>
                <c:pt idx="134">
                  <c:v>98056.902792509121</c:v>
                </c:pt>
                <c:pt idx="135">
                  <c:v>97310.550677182095</c:v>
                </c:pt>
                <c:pt idx="136">
                  <c:v>96561.088761374544</c:v>
                </c:pt>
                <c:pt idx="137">
                  <c:v>95808.504087584457</c:v>
                </c:pt>
                <c:pt idx="138">
                  <c:v>95052.78364432024</c:v>
                </c:pt>
                <c:pt idx="139">
                  <c:v>94293.914365875753</c:v>
                </c:pt>
                <c:pt idx="140">
                  <c:v>93531.883132104413</c:v>
                </c:pt>
                <c:pt idx="141">
                  <c:v>92766.676768192367</c:v>
                </c:pt>
                <c:pt idx="142">
                  <c:v>91998.282044430685</c:v>
                </c:pt>
                <c:pt idx="143">
                  <c:v>91226.685675986664</c:v>
                </c:pt>
                <c:pt idx="144">
                  <c:v>90451.874322674121</c:v>
                </c:pt>
                <c:pt idx="145">
                  <c:v>89673.834588722777</c:v>
                </c:pt>
                <c:pt idx="146">
                  <c:v>88892.553022546635</c:v>
                </c:pt>
                <c:pt idx="147">
                  <c:v>88108.016116511426</c:v>
                </c:pt>
                <c:pt idx="148">
                  <c:v>87320.210306701076</c:v>
                </c:pt>
                <c:pt idx="149">
                  <c:v>86529.121972683177</c:v>
                </c:pt>
                <c:pt idx="150">
                  <c:v>85734.737437273536</c:v>
                </c:pt>
                <c:pt idx="151">
                  <c:v>84937.04296629969</c:v>
                </c:pt>
                <c:pt idx="152">
                  <c:v>84136.024768363452</c:v>
                </c:pt>
                <c:pt idx="153">
                  <c:v>83331.668994602485</c:v>
                </c:pt>
                <c:pt idx="154">
                  <c:v>82523.961738450846</c:v>
                </c:pt>
                <c:pt idx="155">
                  <c:v>81712.889035398577</c:v>
                </c:pt>
                <c:pt idx="156">
                  <c:v>80898.436862750255</c:v>
                </c:pt>
                <c:pt idx="157">
                  <c:v>80080.591139382566</c:v>
                </c:pt>
                <c:pt idx="158">
                  <c:v>79259.337725500838</c:v>
                </c:pt>
                <c:pt idx="159">
                  <c:v>78434.662422394613</c:v>
                </c:pt>
                <c:pt idx="160">
                  <c:v>77606.550972192112</c:v>
                </c:pt>
                <c:pt idx="161">
                  <c:v>76774.989057613755</c:v>
                </c:pt>
                <c:pt idx="162">
                  <c:v>75939.962301724663</c:v>
                </c:pt>
                <c:pt idx="163">
                  <c:v>75101.456267686037</c:v>
                </c:pt>
                <c:pt idx="164">
                  <c:v>74259.456458505578</c:v>
                </c:pt>
                <c:pt idx="165">
                  <c:v>73413.94831678686</c:v>
                </c:pt>
                <c:pt idx="166">
                  <c:v>72564.917224477656</c:v>
                </c:pt>
                <c:pt idx="167">
                  <c:v>71712.348502617169</c:v>
                </c:pt>
                <c:pt idx="168">
                  <c:v>70856.227411082262</c:v>
                </c:pt>
                <c:pt idx="169">
                  <c:v>69996.539148332624</c:v>
                </c:pt>
                <c:pt idx="170">
                  <c:v>69133.268851154862</c:v>
                </c:pt>
                <c:pt idx="171">
                  <c:v>68266.401594405528</c:v>
                </c:pt>
                <c:pt idx="172">
                  <c:v>67395.922390753069</c:v>
                </c:pt>
                <c:pt idx="173">
                  <c:v>66521.816190418729</c:v>
                </c:pt>
                <c:pt idx="174">
                  <c:v>65644.067880916322</c:v>
                </c:pt>
                <c:pt idx="175">
                  <c:v>64762.66228679099</c:v>
                </c:pt>
                <c:pt idx="176">
                  <c:v>63877.5841693568</c:v>
                </c:pt>
                <c:pt idx="177">
                  <c:v>62988.818226433301</c:v>
                </c:pt>
                <c:pt idx="178">
                  <c:v>62096.349092080956</c:v>
                </c:pt>
                <c:pt idx="179">
                  <c:v>61200.161336335477</c:v>
                </c:pt>
                <c:pt idx="180">
                  <c:v>60300.239464941056</c:v>
                </c:pt>
                <c:pt idx="181">
                  <c:v>59396.567919082496</c:v>
                </c:pt>
                <c:pt idx="182">
                  <c:v>58489.131075116187</c:v>
                </c:pt>
                <c:pt idx="183">
                  <c:v>57577.91324430002</c:v>
                </c:pt>
                <c:pt idx="184">
                  <c:v>56662.898672522118</c:v>
                </c:pt>
                <c:pt idx="185">
                  <c:v>55744.071540028475</c:v>
                </c:pt>
                <c:pt idx="186">
                  <c:v>54821.415961149447</c:v>
                </c:pt>
                <c:pt idx="187">
                  <c:v>53894.915984025087</c:v>
                </c:pt>
                <c:pt idx="188">
                  <c:v>52964.555590329372</c:v>
                </c:pt>
                <c:pt idx="189">
                  <c:v>52030.318694993257</c:v>
                </c:pt>
                <c:pt idx="190">
                  <c:v>51092.189145926575</c:v>
                </c:pt>
                <c:pt idx="191">
                  <c:v>50150.150723738785</c:v>
                </c:pt>
                <c:pt idx="192">
                  <c:v>49204.187141458548</c:v>
                </c:pt>
                <c:pt idx="193">
                  <c:v>48254.282044252141</c:v>
                </c:pt>
                <c:pt idx="194">
                  <c:v>47300.419009140707</c:v>
                </c:pt>
                <c:pt idx="195">
                  <c:v>46342.581544716311</c:v>
                </c:pt>
                <c:pt idx="196">
                  <c:v>45380.753090856815</c:v>
                </c:pt>
                <c:pt idx="197">
                  <c:v>44414.91701843957</c:v>
                </c:pt>
                <c:pt idx="198">
                  <c:v>43445.056629053921</c:v>
                </c:pt>
                <c:pt idx="199">
                  <c:v>42471.155154712498</c:v>
                </c:pt>
                <c:pt idx="200">
                  <c:v>41493.19575756132</c:v>
                </c:pt>
                <c:pt idx="201">
                  <c:v>40511.161529588673</c:v>
                </c:pt>
                <c:pt idx="202">
                  <c:v>39525.035492332812</c:v>
                </c:pt>
                <c:pt idx="203">
                  <c:v>38534.800596588379</c:v>
                </c:pt>
                <c:pt idx="204">
                  <c:v>37540.439722111681</c:v>
                </c:pt>
                <c:pt idx="205">
                  <c:v>36541.935677324662</c:v>
                </c:pt>
                <c:pt idx="206">
                  <c:v>35539.271199017698</c:v>
                </c:pt>
                <c:pt idx="207">
                  <c:v>34532.428952051123</c:v>
                </c:pt>
                <c:pt idx="208">
                  <c:v>33521.391529055516</c:v>
                </c:pt>
                <c:pt idx="209">
                  <c:v>32506.141450130763</c:v>
                </c:pt>
                <c:pt idx="210">
                  <c:v>31486.661162543824</c:v>
                </c:pt>
                <c:pt idx="211">
                  <c:v>30462.933040425272</c:v>
                </c:pt>
                <c:pt idx="212">
                  <c:v>29434.93938446456</c:v>
                </c:pt>
                <c:pt idx="213">
                  <c:v>28402.662421604011</c:v>
                </c:pt>
                <c:pt idx="214">
                  <c:v>27366.084304731543</c:v>
                </c:pt>
                <c:pt idx="215">
                  <c:v>26325.187112372107</c:v>
                </c:pt>
                <c:pt idx="216">
                  <c:v>25279.952848377841</c:v>
                </c:pt>
                <c:pt idx="217">
                  <c:v>24230.363441616933</c:v>
                </c:pt>
                <c:pt idx="218">
                  <c:v>23176.400745661187</c:v>
                </c:pt>
                <c:pt idx="219">
                  <c:v>22118.046538472292</c:v>
                </c:pt>
                <c:pt idx="220">
                  <c:v>21055.282522086774</c:v>
                </c:pt>
                <c:pt idx="221">
                  <c:v>19988.090322299653</c:v>
                </c:pt>
                <c:pt idx="222">
                  <c:v>18916.451488346753</c:v>
                </c:pt>
                <c:pt idx="223">
                  <c:v>17840.347492585715</c:v>
                </c:pt>
                <c:pt idx="224">
                  <c:v>16759.759730175672</c:v>
                </c:pt>
                <c:pt idx="225">
                  <c:v>15674.669518755587</c:v>
                </c:pt>
                <c:pt idx="226">
                  <c:v>14585.058098121252</c:v>
                </c:pt>
                <c:pt idx="227">
                  <c:v>13490.906629900939</c:v>
                </c:pt>
                <c:pt idx="228">
                  <c:v>12392.19619722971</c:v>
                </c:pt>
                <c:pt idx="229">
                  <c:v>11288.90780442235</c:v>
                </c:pt>
                <c:pt idx="230">
                  <c:v>10181.02237664496</c:v>
                </c:pt>
                <c:pt idx="231">
                  <c:v>9068.5207595851643</c:v>
                </c:pt>
                <c:pt idx="232">
                  <c:v>7951.3837191209523</c:v>
                </c:pt>
                <c:pt idx="233">
                  <c:v>6829.591940988139</c:v>
                </c:pt>
                <c:pt idx="234">
                  <c:v>5703.1260304464395</c:v>
                </c:pt>
                <c:pt idx="235">
                  <c:v>4571.9665119441488</c:v>
                </c:pt>
                <c:pt idx="236">
                  <c:v>3436.0938287814324</c:v>
                </c:pt>
                <c:pt idx="237">
                  <c:v>2295.4883427722048</c:v>
                </c:pt>
                <c:pt idx="238">
                  <c:v>1150.1303339046053</c:v>
                </c:pt>
                <c:pt idx="239">
                  <c:v>5.7525539887137711E-11</c:v>
                </c:pt>
                <c:pt idx="240">
                  <c:v>5.7525539887137711E-11</c:v>
                </c:pt>
                <c:pt idx="241">
                  <c:v>5.7525539887137711E-11</c:v>
                </c:pt>
                <c:pt idx="242">
                  <c:v>5.7525539887137711E-11</c:v>
                </c:pt>
                <c:pt idx="243">
                  <c:v>5.7525539887137711E-11</c:v>
                </c:pt>
                <c:pt idx="244">
                  <c:v>5.7525539887137711E-11</c:v>
                </c:pt>
                <c:pt idx="245">
                  <c:v>5.7525539887137711E-11</c:v>
                </c:pt>
                <c:pt idx="246">
                  <c:v>5.7525539887137711E-11</c:v>
                </c:pt>
                <c:pt idx="247">
                  <c:v>5.7525539887137711E-11</c:v>
                </c:pt>
                <c:pt idx="248">
                  <c:v>5.7525539887137711E-11</c:v>
                </c:pt>
                <c:pt idx="249">
                  <c:v>5.7525539887137711E-11</c:v>
                </c:pt>
                <c:pt idx="250">
                  <c:v>5.7525539887137711E-11</c:v>
                </c:pt>
                <c:pt idx="251">
                  <c:v>5.7525539887137711E-11</c:v>
                </c:pt>
                <c:pt idx="252">
                  <c:v>5.7525539887137711E-11</c:v>
                </c:pt>
                <c:pt idx="253">
                  <c:v>5.7525539887137711E-11</c:v>
                </c:pt>
                <c:pt idx="254">
                  <c:v>5.7525539887137711E-11</c:v>
                </c:pt>
                <c:pt idx="255">
                  <c:v>5.7525539887137711E-11</c:v>
                </c:pt>
                <c:pt idx="256">
                  <c:v>5.7525539887137711E-11</c:v>
                </c:pt>
                <c:pt idx="257">
                  <c:v>5.7525539887137711E-11</c:v>
                </c:pt>
                <c:pt idx="258">
                  <c:v>5.7525539887137711E-11</c:v>
                </c:pt>
                <c:pt idx="259">
                  <c:v>5.7525539887137711E-11</c:v>
                </c:pt>
                <c:pt idx="260">
                  <c:v>5.7525539887137711E-11</c:v>
                </c:pt>
                <c:pt idx="261">
                  <c:v>5.7525539887137711E-11</c:v>
                </c:pt>
                <c:pt idx="262">
                  <c:v>5.7525539887137711E-11</c:v>
                </c:pt>
                <c:pt idx="263">
                  <c:v>5.7525539887137711E-11</c:v>
                </c:pt>
                <c:pt idx="264">
                  <c:v>5.7525539887137711E-11</c:v>
                </c:pt>
                <c:pt idx="265">
                  <c:v>5.7525539887137711E-11</c:v>
                </c:pt>
                <c:pt idx="266">
                  <c:v>5.7525539887137711E-11</c:v>
                </c:pt>
                <c:pt idx="267">
                  <c:v>5.7525539887137711E-11</c:v>
                </c:pt>
                <c:pt idx="268">
                  <c:v>5.7525539887137711E-11</c:v>
                </c:pt>
                <c:pt idx="269">
                  <c:v>5.7525539887137711E-11</c:v>
                </c:pt>
                <c:pt idx="270">
                  <c:v>5.7525539887137711E-11</c:v>
                </c:pt>
                <c:pt idx="271">
                  <c:v>5.7525539887137711E-11</c:v>
                </c:pt>
                <c:pt idx="272">
                  <c:v>5.7525539887137711E-11</c:v>
                </c:pt>
                <c:pt idx="273">
                  <c:v>5.7525539887137711E-11</c:v>
                </c:pt>
                <c:pt idx="274">
                  <c:v>5.7525539887137711E-11</c:v>
                </c:pt>
                <c:pt idx="275">
                  <c:v>5.7525539887137711E-11</c:v>
                </c:pt>
                <c:pt idx="276">
                  <c:v>5.7525539887137711E-11</c:v>
                </c:pt>
                <c:pt idx="277">
                  <c:v>5.7525539887137711E-11</c:v>
                </c:pt>
                <c:pt idx="278">
                  <c:v>5.7525539887137711E-11</c:v>
                </c:pt>
                <c:pt idx="279">
                  <c:v>5.7525539887137711E-11</c:v>
                </c:pt>
                <c:pt idx="280">
                  <c:v>5.7525539887137711E-11</c:v>
                </c:pt>
                <c:pt idx="281">
                  <c:v>5.7525539887137711E-11</c:v>
                </c:pt>
                <c:pt idx="282">
                  <c:v>5.7525539887137711E-11</c:v>
                </c:pt>
                <c:pt idx="283">
                  <c:v>5.7525539887137711E-11</c:v>
                </c:pt>
                <c:pt idx="284">
                  <c:v>5.7525539887137711E-11</c:v>
                </c:pt>
                <c:pt idx="285">
                  <c:v>5.7525539887137711E-11</c:v>
                </c:pt>
                <c:pt idx="286">
                  <c:v>5.7525539887137711E-11</c:v>
                </c:pt>
                <c:pt idx="287">
                  <c:v>5.7525539887137711E-11</c:v>
                </c:pt>
                <c:pt idx="288">
                  <c:v>5.7525539887137711E-11</c:v>
                </c:pt>
                <c:pt idx="289">
                  <c:v>5.7525539887137711E-11</c:v>
                </c:pt>
                <c:pt idx="290">
                  <c:v>5.7525539887137711E-11</c:v>
                </c:pt>
                <c:pt idx="291">
                  <c:v>5.7525539887137711E-11</c:v>
                </c:pt>
                <c:pt idx="292">
                  <c:v>5.7525539887137711E-11</c:v>
                </c:pt>
                <c:pt idx="293">
                  <c:v>5.7525539887137711E-11</c:v>
                </c:pt>
                <c:pt idx="294">
                  <c:v>5.7525539887137711E-11</c:v>
                </c:pt>
                <c:pt idx="295">
                  <c:v>5.7525539887137711E-11</c:v>
                </c:pt>
                <c:pt idx="296">
                  <c:v>5.7525539887137711E-11</c:v>
                </c:pt>
                <c:pt idx="297">
                  <c:v>5.7525539887137711E-11</c:v>
                </c:pt>
                <c:pt idx="298">
                  <c:v>5.7525539887137711E-11</c:v>
                </c:pt>
                <c:pt idx="299">
                  <c:v>5.7525539887137711E-11</c:v>
                </c:pt>
                <c:pt idx="300">
                  <c:v>5.7525539887137711E-11</c:v>
                </c:pt>
                <c:pt idx="301">
                  <c:v>5.7525539887137711E-11</c:v>
                </c:pt>
                <c:pt idx="302">
                  <c:v>5.7525539887137711E-11</c:v>
                </c:pt>
                <c:pt idx="303">
                  <c:v>5.7525539887137711E-11</c:v>
                </c:pt>
                <c:pt idx="304">
                  <c:v>5.7525539887137711E-11</c:v>
                </c:pt>
                <c:pt idx="305">
                  <c:v>5.7525539887137711E-11</c:v>
                </c:pt>
                <c:pt idx="306">
                  <c:v>5.7525539887137711E-11</c:v>
                </c:pt>
                <c:pt idx="307">
                  <c:v>5.7525539887137711E-11</c:v>
                </c:pt>
                <c:pt idx="308">
                  <c:v>5.7525539887137711E-11</c:v>
                </c:pt>
                <c:pt idx="309">
                  <c:v>5.7525539887137711E-11</c:v>
                </c:pt>
                <c:pt idx="310">
                  <c:v>5.7525539887137711E-11</c:v>
                </c:pt>
                <c:pt idx="311">
                  <c:v>5.7525539887137711E-11</c:v>
                </c:pt>
                <c:pt idx="312">
                  <c:v>5.7525539887137711E-11</c:v>
                </c:pt>
                <c:pt idx="313">
                  <c:v>5.7525539887137711E-11</c:v>
                </c:pt>
                <c:pt idx="314">
                  <c:v>5.7525539887137711E-11</c:v>
                </c:pt>
                <c:pt idx="315">
                  <c:v>5.7525539887137711E-11</c:v>
                </c:pt>
                <c:pt idx="316">
                  <c:v>5.7525539887137711E-11</c:v>
                </c:pt>
                <c:pt idx="317">
                  <c:v>5.7525539887137711E-11</c:v>
                </c:pt>
                <c:pt idx="318">
                  <c:v>5.7525539887137711E-11</c:v>
                </c:pt>
                <c:pt idx="319">
                  <c:v>5.7525539887137711E-11</c:v>
                </c:pt>
                <c:pt idx="320">
                  <c:v>5.7525539887137711E-11</c:v>
                </c:pt>
                <c:pt idx="321">
                  <c:v>5.7525539887137711E-11</c:v>
                </c:pt>
                <c:pt idx="322">
                  <c:v>5.7525539887137711E-11</c:v>
                </c:pt>
                <c:pt idx="323">
                  <c:v>5.7525539887137711E-11</c:v>
                </c:pt>
                <c:pt idx="324">
                  <c:v>5.7525539887137711E-11</c:v>
                </c:pt>
                <c:pt idx="325">
                  <c:v>5.7525539887137711E-11</c:v>
                </c:pt>
                <c:pt idx="326">
                  <c:v>5.7525539887137711E-11</c:v>
                </c:pt>
                <c:pt idx="327">
                  <c:v>5.7525539887137711E-11</c:v>
                </c:pt>
                <c:pt idx="328">
                  <c:v>5.7525539887137711E-11</c:v>
                </c:pt>
                <c:pt idx="329">
                  <c:v>5.7525539887137711E-11</c:v>
                </c:pt>
                <c:pt idx="330">
                  <c:v>5.7525539887137711E-11</c:v>
                </c:pt>
                <c:pt idx="331">
                  <c:v>5.7525539887137711E-11</c:v>
                </c:pt>
                <c:pt idx="332">
                  <c:v>5.7525539887137711E-11</c:v>
                </c:pt>
                <c:pt idx="333">
                  <c:v>5.7525539887137711E-11</c:v>
                </c:pt>
                <c:pt idx="334">
                  <c:v>5.7525539887137711E-11</c:v>
                </c:pt>
                <c:pt idx="335">
                  <c:v>5.7525539887137711E-11</c:v>
                </c:pt>
                <c:pt idx="336">
                  <c:v>5.7525539887137711E-11</c:v>
                </c:pt>
                <c:pt idx="337">
                  <c:v>5.7525539887137711E-11</c:v>
                </c:pt>
                <c:pt idx="338">
                  <c:v>5.7525539887137711E-11</c:v>
                </c:pt>
                <c:pt idx="339">
                  <c:v>5.7525539887137711E-11</c:v>
                </c:pt>
                <c:pt idx="340">
                  <c:v>5.7525539887137711E-11</c:v>
                </c:pt>
                <c:pt idx="341">
                  <c:v>5.7525539887137711E-11</c:v>
                </c:pt>
                <c:pt idx="342">
                  <c:v>5.7525539887137711E-11</c:v>
                </c:pt>
                <c:pt idx="343">
                  <c:v>5.7525539887137711E-11</c:v>
                </c:pt>
                <c:pt idx="344">
                  <c:v>5.7525539887137711E-11</c:v>
                </c:pt>
                <c:pt idx="345">
                  <c:v>5.7525539887137711E-11</c:v>
                </c:pt>
                <c:pt idx="346">
                  <c:v>5.7525539887137711E-11</c:v>
                </c:pt>
                <c:pt idx="347">
                  <c:v>5.7525539887137711E-11</c:v>
                </c:pt>
                <c:pt idx="348">
                  <c:v>5.7525539887137711E-11</c:v>
                </c:pt>
                <c:pt idx="349">
                  <c:v>5.7525539887137711E-11</c:v>
                </c:pt>
                <c:pt idx="350">
                  <c:v>5.7525539887137711E-11</c:v>
                </c:pt>
                <c:pt idx="351">
                  <c:v>5.7525539887137711E-11</c:v>
                </c:pt>
                <c:pt idx="352">
                  <c:v>5.7525539887137711E-11</c:v>
                </c:pt>
                <c:pt idx="353">
                  <c:v>5.7525539887137711E-11</c:v>
                </c:pt>
                <c:pt idx="354">
                  <c:v>5.7525539887137711E-11</c:v>
                </c:pt>
                <c:pt idx="355">
                  <c:v>5.7525539887137711E-11</c:v>
                </c:pt>
                <c:pt idx="356">
                  <c:v>5.7525539887137711E-11</c:v>
                </c:pt>
                <c:pt idx="357">
                  <c:v>5.7525539887137711E-11</c:v>
                </c:pt>
                <c:pt idx="358">
                  <c:v>5.7525539887137711E-11</c:v>
                </c:pt>
                <c:pt idx="359">
                  <c:v>5.7525539887137711E-11</c:v>
                </c:pt>
              </c:numCache>
            </c:numRef>
          </c:val>
          <c:extLst>
            <c:ext xmlns:c16="http://schemas.microsoft.com/office/drawing/2014/chart" uri="{C3380CC4-5D6E-409C-BE32-E72D297353CC}">
              <c16:uniqueId val="{00000000-4006-427B-869C-2DBB6B590929}"/>
            </c:ext>
          </c:extLst>
        </c:ser>
        <c:dLbls>
          <c:showLegendKey val="0"/>
          <c:showVal val="0"/>
          <c:showCatName val="0"/>
          <c:showSerName val="0"/>
          <c:showPercent val="0"/>
          <c:showBubbleSize val="0"/>
        </c:dLbls>
        <c:axId val="918201711"/>
        <c:axId val="1"/>
      </c:areaChart>
      <c:catAx>
        <c:axId val="918201711"/>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_(* #,##0_);_(* \(#,##0\);_(* &quot;-&quot;??_);_(@_)" sourceLinked="1"/>
        <c:majorTickMark val="out"/>
        <c:minorTickMark val="none"/>
        <c:tickLblPos val="nextTo"/>
        <c:crossAx val="918201711"/>
        <c:crosses val="autoZero"/>
        <c:crossBetween val="midCat"/>
      </c:valAx>
    </c:plotArea>
    <c:legend>
      <c:legendPos val="r"/>
      <c:layout>
        <c:manualLayout>
          <c:xMode val="edge"/>
          <c:yMode val="edge"/>
          <c:x val="0.74466856817158766"/>
          <c:y val="0.41330829183348672"/>
          <c:w val="0.23064955651332361"/>
          <c:h val="0.21098954757933236"/>
        </c:manualLayout>
      </c:layout>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pPr>
          <a:endParaRPr lang="en-US"/>
        </a:p>
      </c:txPr>
    </c:title>
    <c:autoTitleDeleted val="0"/>
    <c:plotArea>
      <c:layout>
        <c:manualLayout>
          <c:layoutTarget val="inner"/>
          <c:xMode val="edge"/>
          <c:yMode val="edge"/>
          <c:x val="0.12703018372703412"/>
          <c:y val="0.19480351414406533"/>
          <c:w val="0.63824825021872267"/>
          <c:h val="0.6327117964421114"/>
        </c:manualLayout>
      </c:layout>
      <c:barChart>
        <c:barDir val="col"/>
        <c:grouping val="stacked"/>
        <c:varyColors val="0"/>
        <c:ser>
          <c:idx val="0"/>
          <c:order val="0"/>
          <c:tx>
            <c:v>% of Balance Paid Off</c:v>
          </c:tx>
          <c:invertIfNegative val="0"/>
          <c:cat>
            <c:strRef>
              <c:f>'Amortization Worksheet'!$L$10:$L$14</c:f>
              <c:strCache>
                <c:ptCount val="5"/>
                <c:pt idx="0">
                  <c:v>Year 1-5</c:v>
                </c:pt>
                <c:pt idx="1">
                  <c:v>Year 6-10</c:v>
                </c:pt>
                <c:pt idx="2">
                  <c:v>Year 11-15</c:v>
                </c:pt>
                <c:pt idx="3">
                  <c:v>Year 16-20</c:v>
                </c:pt>
                <c:pt idx="4">
                  <c:v>Year 21-30</c:v>
                </c:pt>
              </c:strCache>
            </c:strRef>
          </c:cat>
          <c:val>
            <c:numRef>
              <c:f>'Amortization Worksheet'!$N$10:$N$14</c:f>
              <c:numCache>
                <c:formatCode>0.00%</c:formatCode>
                <c:ptCount val="5"/>
                <c:pt idx="0">
                  <c:v>0.16545136822106549</c:v>
                </c:pt>
                <c:pt idx="1">
                  <c:v>0.21233344927678457</c:v>
                </c:pt>
                <c:pt idx="2">
                  <c:v>0.27249997486594718</c:v>
                </c:pt>
                <c:pt idx="3">
                  <c:v>0.3497152076362024</c:v>
                </c:pt>
                <c:pt idx="4">
                  <c:v>0</c:v>
                </c:pt>
              </c:numCache>
            </c:numRef>
          </c:val>
          <c:extLst>
            <c:ext xmlns:c16="http://schemas.microsoft.com/office/drawing/2014/chart" uri="{C3380CC4-5D6E-409C-BE32-E72D297353CC}">
              <c16:uniqueId val="{00000000-0B04-46C7-979C-11A3E340368B}"/>
            </c:ext>
          </c:extLst>
        </c:ser>
        <c:dLbls>
          <c:showLegendKey val="0"/>
          <c:showVal val="0"/>
          <c:showCatName val="0"/>
          <c:showSerName val="0"/>
          <c:showPercent val="0"/>
          <c:showBubbleSize val="0"/>
        </c:dLbls>
        <c:gapWidth val="150"/>
        <c:overlap val="100"/>
        <c:axId val="918200511"/>
        <c:axId val="1"/>
      </c:barChart>
      <c:catAx>
        <c:axId val="918200511"/>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crossAx val="918200511"/>
        <c:crosses val="autoZero"/>
        <c:crossBetween val="between"/>
      </c:valAx>
    </c:plotArea>
    <c:legend>
      <c:legendPos val="r"/>
      <c:layout>
        <c:manualLayout>
          <c:xMode val="edge"/>
          <c:yMode val="edge"/>
          <c:x val="0.78207713807645651"/>
          <c:y val="0.34396032701337942"/>
          <c:w val="0.19872451869155866"/>
          <c:h val="0.2675246987881839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s://rehabvaluator.com"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487680</xdr:colOff>
      <xdr:row>0</xdr:row>
      <xdr:rowOff>0</xdr:rowOff>
    </xdr:from>
    <xdr:to>
      <xdr:col>7</xdr:col>
      <xdr:colOff>312419</xdr:colOff>
      <xdr:row>1</xdr:row>
      <xdr:rowOff>11053</xdr:rowOff>
    </xdr:to>
    <xdr:pic>
      <xdr:nvPicPr>
        <xdr:cNvPr id="3" name="Picture 2">
          <a:extLst>
            <a:ext uri="{FF2B5EF4-FFF2-40B4-BE49-F238E27FC236}">
              <a16:creationId xmlns:a16="http://schemas.microsoft.com/office/drawing/2014/main" id="{7A90CEA0-8689-4C4E-B2A7-7E50C4C9A0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8640" y="0"/>
          <a:ext cx="1805940" cy="788293"/>
        </a:xfrm>
        <a:prstGeom prst="rect">
          <a:avLst/>
        </a:prstGeom>
      </xdr:spPr>
    </xdr:pic>
    <xdr:clientData/>
  </xdr:twoCellAnchor>
  <xdr:twoCellAnchor>
    <xdr:from>
      <xdr:col>7</xdr:col>
      <xdr:colOff>575734</xdr:colOff>
      <xdr:row>0</xdr:row>
      <xdr:rowOff>93133</xdr:rowOff>
    </xdr:from>
    <xdr:to>
      <xdr:col>12</xdr:col>
      <xdr:colOff>651933</xdr:colOff>
      <xdr:row>0</xdr:row>
      <xdr:rowOff>719667</xdr:rowOff>
    </xdr:to>
    <xdr:sp macro="" textlink="">
      <xdr:nvSpPr>
        <xdr:cNvPr id="2" name="TextBox 1">
          <a:hlinkClick xmlns:r="http://schemas.openxmlformats.org/officeDocument/2006/relationships" r:id="rId2"/>
          <a:extLst>
            <a:ext uri="{FF2B5EF4-FFF2-40B4-BE49-F238E27FC236}">
              <a16:creationId xmlns:a16="http://schemas.microsoft.com/office/drawing/2014/main" id="{584C0BF6-9844-4C43-A985-D5C00EAD126D}"/>
            </a:ext>
          </a:extLst>
        </xdr:cNvPr>
        <xdr:cNvSpPr txBox="1"/>
      </xdr:nvSpPr>
      <xdr:spPr>
        <a:xfrm>
          <a:off x="6587067" y="93133"/>
          <a:ext cx="4097866" cy="626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this is a supplemental spreadsheet from creators of  Rehab Valuator.  This is NOT the Rehab Valuator software!  You can create a web-based Rehab Valuatora ccount at www.RehabValuator.com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15240</xdr:colOff>
      <xdr:row>17</xdr:row>
      <xdr:rowOff>38100</xdr:rowOff>
    </xdr:from>
    <xdr:to>
      <xdr:col>18</xdr:col>
      <xdr:colOff>15240</xdr:colOff>
      <xdr:row>31</xdr:row>
      <xdr:rowOff>114300</xdr:rowOff>
    </xdr:to>
    <xdr:graphicFrame macro="">
      <xdr:nvGraphicFramePr>
        <xdr:cNvPr id="2" name="Chart 1">
          <a:extLst>
            <a:ext uri="{FF2B5EF4-FFF2-40B4-BE49-F238E27FC236}">
              <a16:creationId xmlns:a16="http://schemas.microsoft.com/office/drawing/2014/main" id="{37BC938C-EADF-435C-B4A9-8AC5DEF965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91440</xdr:colOff>
      <xdr:row>32</xdr:row>
      <xdr:rowOff>7620</xdr:rowOff>
    </xdr:from>
    <xdr:to>
      <xdr:col>18</xdr:col>
      <xdr:colOff>83820</xdr:colOff>
      <xdr:row>46</xdr:row>
      <xdr:rowOff>83820</xdr:rowOff>
    </xdr:to>
    <xdr:graphicFrame macro="">
      <xdr:nvGraphicFramePr>
        <xdr:cNvPr id="3" name="Chart 2">
          <a:extLst>
            <a:ext uri="{FF2B5EF4-FFF2-40B4-BE49-F238E27FC236}">
              <a16:creationId xmlns:a16="http://schemas.microsoft.com/office/drawing/2014/main" id="{4FEF9867-AC2F-4C98-AC56-AD4BC33A9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76200</xdr:colOff>
      <xdr:row>0</xdr:row>
      <xdr:rowOff>137160</xdr:rowOff>
    </xdr:from>
    <xdr:to>
      <xdr:col>20</xdr:col>
      <xdr:colOff>594360</xdr:colOff>
      <xdr:row>7</xdr:row>
      <xdr:rowOff>487680</xdr:rowOff>
    </xdr:to>
    <xdr:graphicFrame macro="">
      <xdr:nvGraphicFramePr>
        <xdr:cNvPr id="4" name="Chart 1">
          <a:extLst>
            <a:ext uri="{FF2B5EF4-FFF2-40B4-BE49-F238E27FC236}">
              <a16:creationId xmlns:a16="http://schemas.microsoft.com/office/drawing/2014/main" id="{C26C7378-679B-4C31-A1C7-F5B440AA7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ehabvaluator.com/" TargetMode="External"/><Relationship Id="rId1" Type="http://schemas.openxmlformats.org/officeDocument/2006/relationships/hyperlink" Target="http://www.rehabvaluator.com/developer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A8E6-9A96-4E4D-A10D-6025E75CF9EE}">
  <dimension ref="A1:C32"/>
  <sheetViews>
    <sheetView workbookViewId="0">
      <selection activeCell="A10" sqref="A10"/>
    </sheetView>
  </sheetViews>
  <sheetFormatPr defaultRowHeight="14.4" x14ac:dyDescent="0.3"/>
  <sheetData>
    <row r="1" spans="1:3" x14ac:dyDescent="0.3">
      <c r="A1" t="s">
        <v>41</v>
      </c>
    </row>
    <row r="2" spans="1:3" x14ac:dyDescent="0.3">
      <c r="A2" t="s">
        <v>42</v>
      </c>
      <c r="C2" t="s">
        <v>43</v>
      </c>
    </row>
    <row r="3" spans="1:3" x14ac:dyDescent="0.3">
      <c r="A3">
        <v>1</v>
      </c>
      <c r="C3" t="s">
        <v>19</v>
      </c>
    </row>
    <row r="4" spans="1:3" x14ac:dyDescent="0.3">
      <c r="A4">
        <v>2</v>
      </c>
    </row>
    <row r="5" spans="1:3" x14ac:dyDescent="0.3">
      <c r="A5">
        <v>3</v>
      </c>
    </row>
    <row r="6" spans="1:3" x14ac:dyDescent="0.3">
      <c r="A6">
        <v>4</v>
      </c>
    </row>
    <row r="7" spans="1:3" x14ac:dyDescent="0.3">
      <c r="A7">
        <v>5</v>
      </c>
    </row>
    <row r="8" spans="1:3" x14ac:dyDescent="0.3">
      <c r="A8">
        <v>6</v>
      </c>
    </row>
    <row r="9" spans="1:3" x14ac:dyDescent="0.3">
      <c r="A9">
        <v>7</v>
      </c>
    </row>
    <row r="10" spans="1:3" x14ac:dyDescent="0.3">
      <c r="A10">
        <v>8</v>
      </c>
    </row>
    <row r="11" spans="1:3" x14ac:dyDescent="0.3">
      <c r="A11">
        <v>9</v>
      </c>
    </row>
    <row r="12" spans="1:3" x14ac:dyDescent="0.3">
      <c r="A12">
        <v>10</v>
      </c>
    </row>
    <row r="13" spans="1:3" x14ac:dyDescent="0.3">
      <c r="A13">
        <v>11</v>
      </c>
    </row>
    <row r="14" spans="1:3" x14ac:dyDescent="0.3">
      <c r="A14">
        <v>12</v>
      </c>
    </row>
    <row r="15" spans="1:3" x14ac:dyDescent="0.3">
      <c r="A15">
        <v>13</v>
      </c>
    </row>
    <row r="16" spans="1:3" x14ac:dyDescent="0.3">
      <c r="A16">
        <v>14</v>
      </c>
    </row>
    <row r="17" spans="1:1" x14ac:dyDescent="0.3">
      <c r="A17">
        <v>15</v>
      </c>
    </row>
    <row r="18" spans="1:1" x14ac:dyDescent="0.3">
      <c r="A18">
        <v>16</v>
      </c>
    </row>
    <row r="19" spans="1:1" x14ac:dyDescent="0.3">
      <c r="A19">
        <v>17</v>
      </c>
    </row>
    <row r="20" spans="1:1" x14ac:dyDescent="0.3">
      <c r="A20">
        <v>18</v>
      </c>
    </row>
    <row r="21" spans="1:1" x14ac:dyDescent="0.3">
      <c r="A21">
        <v>19</v>
      </c>
    </row>
    <row r="22" spans="1:1" x14ac:dyDescent="0.3">
      <c r="A22">
        <v>20</v>
      </c>
    </row>
    <row r="23" spans="1:1" x14ac:dyDescent="0.3">
      <c r="A23">
        <v>21</v>
      </c>
    </row>
    <row r="24" spans="1:1" x14ac:dyDescent="0.3">
      <c r="A24">
        <v>22</v>
      </c>
    </row>
    <row r="25" spans="1:1" x14ac:dyDescent="0.3">
      <c r="A25">
        <v>23</v>
      </c>
    </row>
    <row r="26" spans="1:1" x14ac:dyDescent="0.3">
      <c r="A26">
        <v>24</v>
      </c>
    </row>
    <row r="27" spans="1:1" x14ac:dyDescent="0.3">
      <c r="A27">
        <v>25</v>
      </c>
    </row>
    <row r="28" spans="1:1" x14ac:dyDescent="0.3">
      <c r="A28">
        <v>26</v>
      </c>
    </row>
    <row r="29" spans="1:1" x14ac:dyDescent="0.3">
      <c r="A29">
        <v>27</v>
      </c>
    </row>
    <row r="30" spans="1:1" x14ac:dyDescent="0.3">
      <c r="A30">
        <v>28</v>
      </c>
    </row>
    <row r="31" spans="1:1" x14ac:dyDescent="0.3">
      <c r="A31">
        <v>29</v>
      </c>
    </row>
    <row r="32" spans="1:1" x14ac:dyDescent="0.3">
      <c r="A32">
        <v>30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36"/>
  <sheetViews>
    <sheetView tabSelected="1" zoomScale="90" zoomScaleNormal="90" workbookViewId="0">
      <selection activeCell="N40" sqref="N40"/>
    </sheetView>
  </sheetViews>
  <sheetFormatPr defaultRowHeight="14.4" outlineLevelRow="1" x14ac:dyDescent="0.3"/>
  <cols>
    <col min="1" max="1" width="1.77734375" customWidth="1"/>
    <col min="2" max="2" width="31.77734375" bestFit="1" customWidth="1"/>
    <col min="3" max="3" width="13.77734375" customWidth="1"/>
    <col min="4" max="4" width="11.44140625" customWidth="1"/>
    <col min="5" max="5" width="9.33203125" customWidth="1"/>
    <col min="6" max="7" width="9.77734375" customWidth="1"/>
    <col min="8" max="8" width="10.77734375" customWidth="1"/>
    <col min="9" max="9" width="13.88671875" customWidth="1"/>
    <col min="10" max="10" width="13.6640625" customWidth="1"/>
    <col min="11" max="11" width="11" customWidth="1"/>
    <col min="12" max="12" width="9.21875" customWidth="1"/>
    <col min="13" max="13" width="9.77734375" bestFit="1" customWidth="1"/>
    <col min="14" max="14" width="10.6640625" customWidth="1"/>
    <col min="15" max="15" width="2.88671875" customWidth="1"/>
    <col min="16" max="19" width="9.109375" bestFit="1" customWidth="1"/>
  </cols>
  <sheetData>
    <row r="1" spans="2:24" s="122" customFormat="1" ht="61.2" customHeight="1" thickBot="1" x14ac:dyDescent="0.35">
      <c r="B1" s="167"/>
      <c r="C1" s="167"/>
      <c r="D1" s="167"/>
      <c r="E1" s="167"/>
      <c r="F1" s="167"/>
      <c r="G1" s="167"/>
      <c r="H1" s="167"/>
      <c r="I1" s="167"/>
      <c r="J1" s="167"/>
      <c r="K1" s="167"/>
      <c r="L1" s="167"/>
      <c r="M1" s="167"/>
      <c r="N1" s="167"/>
    </row>
    <row r="2" spans="2:24" s="65" customFormat="1" ht="18.600000000000001" thickBot="1" x14ac:dyDescent="0.4">
      <c r="B2" s="165" t="s">
        <v>50</v>
      </c>
      <c r="C2" s="166"/>
      <c r="D2" s="102"/>
      <c r="E2" s="163" t="s">
        <v>57</v>
      </c>
      <c r="F2" s="163"/>
      <c r="G2" s="163"/>
      <c r="H2" s="163"/>
      <c r="I2" s="164" t="s">
        <v>58</v>
      </c>
      <c r="J2" s="164"/>
      <c r="K2" s="164"/>
      <c r="L2" s="137"/>
      <c r="M2" s="137"/>
      <c r="N2" s="138"/>
      <c r="P2" s="60" t="s">
        <v>89</v>
      </c>
      <c r="Q2"/>
    </row>
    <row r="3" spans="2:24" ht="15.6" x14ac:dyDescent="0.3">
      <c r="B3" s="40" t="s">
        <v>2</v>
      </c>
      <c r="C3" s="66">
        <v>0.2</v>
      </c>
      <c r="D3" s="119"/>
      <c r="E3" s="40" t="s">
        <v>54</v>
      </c>
      <c r="F3" s="41"/>
      <c r="G3" s="41"/>
      <c r="H3" s="134">
        <v>30000</v>
      </c>
      <c r="I3" s="130" t="s">
        <v>54</v>
      </c>
      <c r="J3" s="26"/>
      <c r="K3" s="142">
        <v>30000</v>
      </c>
      <c r="L3" s="26" t="s">
        <v>98</v>
      </c>
      <c r="M3" s="26"/>
      <c r="N3" s="143">
        <v>1800</v>
      </c>
      <c r="Q3" t="s">
        <v>90</v>
      </c>
      <c r="R3" s="1"/>
    </row>
    <row r="4" spans="2:24" x14ac:dyDescent="0.3">
      <c r="B4" s="40" t="s">
        <v>76</v>
      </c>
      <c r="C4" s="66">
        <v>0.1</v>
      </c>
      <c r="D4" s="41"/>
      <c r="E4" s="40" t="s">
        <v>55</v>
      </c>
      <c r="F4" s="41"/>
      <c r="G4" s="41"/>
      <c r="H4" s="134">
        <v>140000</v>
      </c>
      <c r="I4" s="40" t="s">
        <v>55</v>
      </c>
      <c r="J4" s="41"/>
      <c r="K4" s="139">
        <v>140000</v>
      </c>
      <c r="L4" s="41" t="s">
        <v>97</v>
      </c>
      <c r="M4" s="41"/>
      <c r="N4" s="132">
        <v>409</v>
      </c>
      <c r="Q4" t="s">
        <v>87</v>
      </c>
    </row>
    <row r="5" spans="2:24" x14ac:dyDescent="0.3">
      <c r="B5" s="40" t="s">
        <v>49</v>
      </c>
      <c r="C5" s="66">
        <v>0.05</v>
      </c>
      <c r="D5" s="41"/>
      <c r="E5" s="40" t="s">
        <v>56</v>
      </c>
      <c r="F5" s="41"/>
      <c r="G5" s="41"/>
      <c r="H5" s="134">
        <v>250000</v>
      </c>
      <c r="I5" s="40" t="s">
        <v>95</v>
      </c>
      <c r="J5" s="41"/>
      <c r="K5" s="139">
        <v>5000</v>
      </c>
      <c r="L5" s="41" t="s">
        <v>62</v>
      </c>
      <c r="M5" s="41"/>
      <c r="N5" s="69">
        <v>175000</v>
      </c>
    </row>
    <row r="6" spans="2:24" x14ac:dyDescent="0.3">
      <c r="B6" s="40" t="s">
        <v>51</v>
      </c>
      <c r="C6" s="66">
        <v>0.05</v>
      </c>
      <c r="D6" s="41"/>
      <c r="E6" s="40" t="s">
        <v>60</v>
      </c>
      <c r="F6" s="41"/>
      <c r="G6" s="41"/>
      <c r="H6" s="134">
        <v>5000</v>
      </c>
      <c r="I6" s="40" t="s">
        <v>56</v>
      </c>
      <c r="J6" s="41"/>
      <c r="K6" s="139">
        <v>250000</v>
      </c>
      <c r="L6" s="64" t="s">
        <v>99</v>
      </c>
      <c r="M6" s="41"/>
      <c r="N6" s="133">
        <v>0.05</v>
      </c>
      <c r="P6" s="60" t="s">
        <v>88</v>
      </c>
      <c r="Q6" s="61"/>
    </row>
    <row r="7" spans="2:24" x14ac:dyDescent="0.3">
      <c r="B7" s="40" t="s">
        <v>52</v>
      </c>
      <c r="C7" s="66">
        <v>0.03</v>
      </c>
      <c r="D7" s="41"/>
      <c r="E7" s="40" t="s">
        <v>61</v>
      </c>
      <c r="F7" s="41"/>
      <c r="G7" s="41"/>
      <c r="H7" s="134">
        <f>7%*H5</f>
        <v>17500</v>
      </c>
      <c r="I7" s="40"/>
      <c r="J7" s="41"/>
      <c r="K7" s="41"/>
      <c r="L7" s="41"/>
      <c r="M7" s="41"/>
      <c r="N7" s="42"/>
      <c r="P7" t="s">
        <v>93</v>
      </c>
    </row>
    <row r="8" spans="2:24" x14ac:dyDescent="0.3">
      <c r="B8" s="40" t="s">
        <v>53</v>
      </c>
      <c r="C8" s="66">
        <v>0.15</v>
      </c>
      <c r="D8" s="41"/>
      <c r="E8" s="40"/>
      <c r="F8" s="41"/>
      <c r="G8" s="41"/>
      <c r="H8" s="41"/>
      <c r="I8" s="40"/>
      <c r="J8" s="41"/>
      <c r="K8" s="41"/>
      <c r="L8" s="41"/>
      <c r="M8" s="41"/>
      <c r="N8" s="42"/>
      <c r="Q8" t="s">
        <v>79</v>
      </c>
    </row>
    <row r="9" spans="2:24" s="61" customFormat="1" ht="15.6" x14ac:dyDescent="0.3">
      <c r="B9" s="50"/>
      <c r="C9" s="67"/>
      <c r="D9" s="64"/>
      <c r="E9" s="63" t="s">
        <v>0</v>
      </c>
      <c r="F9" s="82"/>
      <c r="G9" s="82"/>
      <c r="H9" s="135">
        <f>H5-H3-H4-H6-H7</f>
        <v>57500</v>
      </c>
      <c r="I9" s="63" t="s">
        <v>4</v>
      </c>
      <c r="J9" s="82"/>
      <c r="K9" s="140">
        <f>N3-N4+'Amortization Worksheet'!F12</f>
        <v>236.07745637084963</v>
      </c>
      <c r="L9" s="64"/>
      <c r="M9" s="64"/>
      <c r="N9" s="120"/>
      <c r="P9"/>
      <c r="Q9" t="s">
        <v>94</v>
      </c>
      <c r="R9"/>
    </row>
    <row r="10" spans="2:24" x14ac:dyDescent="0.3">
      <c r="B10" s="40" t="s">
        <v>46</v>
      </c>
      <c r="C10" s="68">
        <f>H5</f>
        <v>250000</v>
      </c>
      <c r="D10" s="41"/>
      <c r="E10" s="40" t="s">
        <v>1</v>
      </c>
      <c r="F10" s="41"/>
      <c r="G10" s="41"/>
      <c r="H10" s="107">
        <f>-H9*C3</f>
        <v>-11500</v>
      </c>
      <c r="I10" s="40" t="s">
        <v>77</v>
      </c>
      <c r="J10" s="41"/>
      <c r="K10" s="141">
        <f>-K9*C4</f>
        <v>-23.607745637084964</v>
      </c>
      <c r="L10" s="41"/>
      <c r="M10" s="41"/>
      <c r="N10" s="42"/>
      <c r="P10" t="s">
        <v>92</v>
      </c>
    </row>
    <row r="11" spans="2:24" ht="15" thickBot="1" x14ac:dyDescent="0.35">
      <c r="B11" s="40" t="s">
        <v>47</v>
      </c>
      <c r="C11" s="69">
        <v>30000</v>
      </c>
      <c r="D11" s="41"/>
      <c r="E11" s="55" t="s">
        <v>3</v>
      </c>
      <c r="F11" s="56"/>
      <c r="G11" s="56"/>
      <c r="H11" s="136">
        <f>SUM(H9:H10)</f>
        <v>46000</v>
      </c>
      <c r="I11" s="55" t="s">
        <v>5</v>
      </c>
      <c r="J11" s="56"/>
      <c r="K11" s="136">
        <f>(K9+K10)*12</f>
        <v>2549.6365288051757</v>
      </c>
      <c r="L11" s="56"/>
      <c r="M11" s="56"/>
      <c r="N11" s="58"/>
      <c r="P11" t="s">
        <v>91</v>
      </c>
    </row>
    <row r="12" spans="2:24" ht="15" thickBot="1" x14ac:dyDescent="0.35">
      <c r="B12" s="55" t="s">
        <v>48</v>
      </c>
      <c r="C12" s="131">
        <f>SUM(K3:K5)</f>
        <v>175000</v>
      </c>
      <c r="D12" s="41"/>
      <c r="E12" s="70" t="s">
        <v>63</v>
      </c>
      <c r="F12" s="70"/>
      <c r="G12" s="70"/>
      <c r="H12" s="41"/>
      <c r="I12" s="41"/>
      <c r="J12" s="41"/>
      <c r="K12" s="41"/>
      <c r="L12" s="41"/>
      <c r="M12" s="41"/>
      <c r="N12" s="42"/>
      <c r="P12" t="s">
        <v>96</v>
      </c>
    </row>
    <row r="13" spans="2:24" ht="15" thickBot="1" x14ac:dyDescent="0.35">
      <c r="B13" s="40"/>
      <c r="C13" s="41"/>
      <c r="D13" s="41"/>
      <c r="E13" s="41"/>
      <c r="F13" s="41"/>
      <c r="G13" s="41"/>
      <c r="H13" s="41"/>
      <c r="I13" s="41"/>
      <c r="J13" s="41"/>
      <c r="K13" s="41"/>
      <c r="L13" s="41"/>
      <c r="M13" s="41"/>
      <c r="N13" s="42"/>
    </row>
    <row r="14" spans="2:24" ht="15" thickBot="1" x14ac:dyDescent="0.35">
      <c r="B14" s="71"/>
      <c r="C14" s="72"/>
      <c r="D14" s="72"/>
      <c r="E14" s="72"/>
      <c r="F14" s="72"/>
      <c r="G14" s="72"/>
      <c r="H14" s="72"/>
      <c r="I14" s="72"/>
      <c r="J14" s="72"/>
      <c r="K14" s="72"/>
      <c r="L14" s="158"/>
      <c r="M14" s="73" t="s">
        <v>71</v>
      </c>
      <c r="N14" s="42"/>
      <c r="P14" s="147" t="s">
        <v>82</v>
      </c>
      <c r="Q14" s="148"/>
      <c r="R14" s="148"/>
      <c r="S14" s="148"/>
      <c r="T14" s="148"/>
      <c r="U14" s="148"/>
      <c r="V14" s="148"/>
      <c r="W14" s="148"/>
      <c r="X14" s="149"/>
    </row>
    <row r="15" spans="2:24" ht="29.4" thickBot="1" x14ac:dyDescent="0.55000000000000004">
      <c r="B15" s="74" t="s">
        <v>64</v>
      </c>
      <c r="C15" s="75" t="s">
        <v>65</v>
      </c>
      <c r="D15" s="75"/>
      <c r="E15" s="76" t="s">
        <v>68</v>
      </c>
      <c r="F15" s="77"/>
      <c r="G15" s="77"/>
      <c r="H15" s="99">
        <f>H11</f>
        <v>46000</v>
      </c>
      <c r="I15" s="77" t="str">
        <f>"VS." &amp; "   Year 1 Cashflow X 10"</f>
        <v>VS.   Year 1 Cashflow X 10</v>
      </c>
      <c r="J15" s="77"/>
      <c r="K15" s="100">
        <f>K11*10</f>
        <v>25496.365288051755</v>
      </c>
      <c r="L15" s="160"/>
      <c r="M15" s="129" t="str">
        <f>IF(K16&lt;10,"HOLD!","FLIP!")</f>
        <v>FLIP!</v>
      </c>
      <c r="N15" s="159" t="s">
        <v>101</v>
      </c>
      <c r="P15" s="150" t="s">
        <v>85</v>
      </c>
      <c r="Q15" s="151"/>
      <c r="R15" s="151"/>
      <c r="S15" s="151"/>
      <c r="T15" s="151"/>
      <c r="U15" s="153" t="s">
        <v>86</v>
      </c>
      <c r="V15" s="151"/>
      <c r="W15" s="151"/>
      <c r="X15" s="152"/>
    </row>
    <row r="16" spans="2:24" ht="15" thickBot="1" x14ac:dyDescent="0.35">
      <c r="B16" s="78"/>
      <c r="C16" s="79"/>
      <c r="D16" s="79"/>
      <c r="E16" s="79"/>
      <c r="F16" s="79"/>
      <c r="G16" s="79"/>
      <c r="H16" s="79"/>
      <c r="I16" s="80" t="s">
        <v>12</v>
      </c>
      <c r="J16" s="80"/>
      <c r="K16" s="80">
        <f>IF(K11&gt;0,H11/K11,"Negative")</f>
        <v>18.041787321566485</v>
      </c>
      <c r="L16" s="79"/>
      <c r="M16" s="81"/>
      <c r="N16" s="42"/>
      <c r="P16" s="154" t="s">
        <v>83</v>
      </c>
      <c r="Q16" s="155"/>
      <c r="R16" s="155"/>
      <c r="S16" s="155"/>
      <c r="T16" s="155"/>
      <c r="U16" s="156" t="s">
        <v>84</v>
      </c>
      <c r="V16" s="155"/>
      <c r="W16" s="155"/>
      <c r="X16" s="157"/>
    </row>
    <row r="17" spans="2:16" ht="15" hidden="1" outlineLevel="1" thickBot="1" x14ac:dyDescent="0.35">
      <c r="B17" s="40"/>
      <c r="C17" s="41"/>
      <c r="D17" s="41"/>
      <c r="E17" s="41"/>
      <c r="F17" s="41"/>
      <c r="G17" s="41"/>
      <c r="H17" s="41"/>
      <c r="I17" s="41"/>
      <c r="J17" s="41"/>
      <c r="K17" s="41"/>
      <c r="L17" s="41"/>
      <c r="M17" s="121"/>
      <c r="N17" s="42"/>
    </row>
    <row r="18" spans="2:16" ht="26.4" hidden="1" outlineLevel="1" thickBot="1" x14ac:dyDescent="0.55000000000000004">
      <c r="B18" s="83" t="s">
        <v>66</v>
      </c>
      <c r="C18" s="84" t="s">
        <v>67</v>
      </c>
      <c r="D18" s="84"/>
      <c r="E18" s="85" t="s">
        <v>59</v>
      </c>
      <c r="F18" s="86"/>
      <c r="G18" s="86"/>
      <c r="H18" s="101">
        <f>H11*(1+C8)^10</f>
        <v>186095.65584256372</v>
      </c>
      <c r="I18" s="85" t="s">
        <v>6</v>
      </c>
      <c r="J18" s="86"/>
      <c r="K18" s="101">
        <f>K11*10</f>
        <v>25496.365288051755</v>
      </c>
      <c r="L18" s="84"/>
      <c r="M18" s="129" t="str">
        <f>IF(H18&gt;K18,"FLIP!","HOLD!")</f>
        <v>FLIP!</v>
      </c>
      <c r="N18" s="168" t="s">
        <v>102</v>
      </c>
    </row>
    <row r="19" spans="2:16" ht="30.6" hidden="1" customHeight="1" outlineLevel="1" thickBot="1" x14ac:dyDescent="0.35">
      <c r="B19" s="123" t="s">
        <v>81</v>
      </c>
      <c r="C19" s="87"/>
      <c r="D19" s="87"/>
      <c r="E19" s="87"/>
      <c r="F19" s="87"/>
      <c r="G19" s="87"/>
      <c r="H19" s="87"/>
      <c r="I19" s="144" t="s">
        <v>70</v>
      </c>
      <c r="J19" s="87"/>
      <c r="K19" s="87"/>
      <c r="L19" s="87"/>
      <c r="M19" s="88"/>
      <c r="N19" s="168"/>
    </row>
    <row r="20" spans="2:16" collapsed="1" x14ac:dyDescent="0.3">
      <c r="B20" s="161" t="s">
        <v>100</v>
      </c>
      <c r="C20" s="41"/>
      <c r="D20" s="41"/>
      <c r="E20" s="41"/>
      <c r="F20" s="41"/>
      <c r="G20" s="41"/>
      <c r="H20" s="41"/>
      <c r="I20" s="41"/>
      <c r="J20" s="41"/>
      <c r="K20" s="41"/>
      <c r="L20" s="41"/>
      <c r="M20" s="41"/>
      <c r="N20" s="42"/>
    </row>
    <row r="21" spans="2:16" ht="26.4" hidden="1" outlineLevel="1" thickBot="1" x14ac:dyDescent="0.55000000000000004">
      <c r="B21" s="89" t="s">
        <v>69</v>
      </c>
      <c r="C21" s="90" t="s">
        <v>72</v>
      </c>
      <c r="D21" s="90"/>
      <c r="E21" s="90"/>
      <c r="F21" s="90"/>
      <c r="G21" s="90"/>
      <c r="H21" s="90"/>
      <c r="I21" s="90"/>
      <c r="J21" s="90"/>
      <c r="K21" s="90"/>
      <c r="L21" s="90"/>
      <c r="M21" s="91"/>
      <c r="N21" s="162" t="s">
        <v>103</v>
      </c>
    </row>
    <row r="22" spans="2:16" ht="26.4" hidden="1" outlineLevel="1" thickBot="1" x14ac:dyDescent="0.55000000000000004">
      <c r="B22" s="92"/>
      <c r="C22" s="93"/>
      <c r="D22" s="93"/>
      <c r="E22" s="94" t="s">
        <v>59</v>
      </c>
      <c r="F22" s="95"/>
      <c r="G22" s="95"/>
      <c r="H22" s="101">
        <f>H18</f>
        <v>186095.65584256372</v>
      </c>
      <c r="I22" s="94" t="s">
        <v>74</v>
      </c>
      <c r="J22" s="95"/>
      <c r="K22" s="101">
        <f>N34</f>
        <v>355914.18508196401</v>
      </c>
      <c r="L22" s="93"/>
      <c r="M22" s="129" t="str">
        <f>IF(H22&gt;K22,"FLIP!","HOLD!")</f>
        <v>HOLD!</v>
      </c>
      <c r="N22" s="162"/>
    </row>
    <row r="23" spans="2:16" ht="10.8" hidden="1" customHeight="1" outlineLevel="1" thickBot="1" x14ac:dyDescent="0.55000000000000004">
      <c r="B23" s="96"/>
      <c r="C23" s="97"/>
      <c r="D23" s="97"/>
      <c r="E23" s="97"/>
      <c r="F23" s="97"/>
      <c r="G23" s="97"/>
      <c r="H23" s="97"/>
      <c r="I23" s="97"/>
      <c r="J23" s="97"/>
      <c r="K23" s="97"/>
      <c r="L23" s="97"/>
      <c r="M23" s="98"/>
      <c r="N23" s="42"/>
    </row>
    <row r="24" spans="2:16" ht="15" hidden="1" outlineLevel="1" thickBot="1" x14ac:dyDescent="0.35">
      <c r="B24" s="40"/>
      <c r="C24" s="41"/>
      <c r="D24" s="41"/>
      <c r="E24" s="41"/>
      <c r="F24" s="41"/>
      <c r="G24" s="41"/>
      <c r="H24" s="41"/>
      <c r="I24" s="41"/>
      <c r="J24" s="41"/>
      <c r="K24" s="41"/>
      <c r="L24" s="41"/>
      <c r="M24" s="41"/>
      <c r="N24" s="42"/>
    </row>
    <row r="25" spans="2:16" s="62" customFormat="1" hidden="1" outlineLevel="1" x14ac:dyDescent="0.3">
      <c r="B25" s="25" t="s">
        <v>73</v>
      </c>
      <c r="C25" s="106">
        <v>0</v>
      </c>
      <c r="D25" s="106">
        <v>1</v>
      </c>
      <c r="E25" s="106">
        <v>2</v>
      </c>
      <c r="F25" s="106">
        <v>3</v>
      </c>
      <c r="G25" s="106">
        <v>4</v>
      </c>
      <c r="H25" s="106">
        <v>5</v>
      </c>
      <c r="I25" s="106">
        <v>6</v>
      </c>
      <c r="J25" s="106">
        <v>7</v>
      </c>
      <c r="K25" s="106">
        <v>8</v>
      </c>
      <c r="L25" s="106">
        <v>9</v>
      </c>
      <c r="M25" s="111">
        <v>10</v>
      </c>
      <c r="N25" s="124" t="s">
        <v>75</v>
      </c>
    </row>
    <row r="26" spans="2:16" hidden="1" outlineLevel="1" x14ac:dyDescent="0.3">
      <c r="B26" s="116" t="s">
        <v>7</v>
      </c>
      <c r="C26" s="107">
        <f>N3</f>
        <v>1800</v>
      </c>
      <c r="D26" s="107">
        <f t="shared" ref="D26:M26" si="0">C26*(1+$C$6)</f>
        <v>1890</v>
      </c>
      <c r="E26" s="107">
        <f t="shared" si="0"/>
        <v>1984.5</v>
      </c>
      <c r="F26" s="107">
        <f t="shared" si="0"/>
        <v>2083.7249999999999</v>
      </c>
      <c r="G26" s="107">
        <f t="shared" si="0"/>
        <v>2187.9112500000001</v>
      </c>
      <c r="H26" s="107">
        <f t="shared" si="0"/>
        <v>2297.3068125000004</v>
      </c>
      <c r="I26" s="107">
        <f t="shared" si="0"/>
        <v>2412.1721531250005</v>
      </c>
      <c r="J26" s="107">
        <f t="shared" si="0"/>
        <v>2532.7807607812506</v>
      </c>
      <c r="K26" s="107">
        <f t="shared" si="0"/>
        <v>2659.4197988203132</v>
      </c>
      <c r="L26" s="107">
        <f t="shared" si="0"/>
        <v>2792.3907887613291</v>
      </c>
      <c r="M26" s="112">
        <f t="shared" si="0"/>
        <v>2932.0103281993956</v>
      </c>
      <c r="N26" s="125"/>
      <c r="O26" s="103" t="s">
        <v>44</v>
      </c>
      <c r="P26" s="104">
        <f>C10*(1+C5)^10-C10</f>
        <v>157223.65669436037</v>
      </c>
    </row>
    <row r="27" spans="2:16" hidden="1" outlineLevel="1" x14ac:dyDescent="0.3">
      <c r="B27" s="116" t="s">
        <v>8</v>
      </c>
      <c r="C27" s="107">
        <f>-N4</f>
        <v>-409</v>
      </c>
      <c r="D27" s="107">
        <f t="shared" ref="D27:M27" si="1">C27*(1+$C$7)</f>
        <v>-421.27000000000004</v>
      </c>
      <c r="E27" s="107">
        <f t="shared" si="1"/>
        <v>-433.90810000000005</v>
      </c>
      <c r="F27" s="107">
        <f t="shared" si="1"/>
        <v>-446.92534300000005</v>
      </c>
      <c r="G27" s="107">
        <f t="shared" si="1"/>
        <v>-460.33310329000005</v>
      </c>
      <c r="H27" s="107">
        <f t="shared" si="1"/>
        <v>-474.14309638870009</v>
      </c>
      <c r="I27" s="107">
        <f t="shared" si="1"/>
        <v>-488.36738928036112</v>
      </c>
      <c r="J27" s="107">
        <f t="shared" si="1"/>
        <v>-503.01841095877199</v>
      </c>
      <c r="K27" s="107">
        <f t="shared" si="1"/>
        <v>-518.10896328753518</v>
      </c>
      <c r="L27" s="107">
        <f t="shared" si="1"/>
        <v>-533.6522321861612</v>
      </c>
      <c r="M27" s="112">
        <f t="shared" si="1"/>
        <v>-549.6617991517461</v>
      </c>
      <c r="N27" s="125"/>
      <c r="O27" s="103" t="s">
        <v>45</v>
      </c>
      <c r="P27" s="104">
        <f>(C12-C11)/27.5*10</f>
        <v>52727.272727272728</v>
      </c>
    </row>
    <row r="28" spans="2:16" hidden="1" outlineLevel="1" x14ac:dyDescent="0.3">
      <c r="B28" s="116" t="s">
        <v>9</v>
      </c>
      <c r="C28" s="107">
        <f>'Amortization Worksheet'!F9</f>
        <v>-1154.9225436291504</v>
      </c>
      <c r="D28" s="107">
        <f>C28</f>
        <v>-1154.9225436291504</v>
      </c>
      <c r="E28" s="107">
        <f t="shared" ref="E28" si="2">D28</f>
        <v>-1154.9225436291504</v>
      </c>
      <c r="F28" s="107">
        <f t="shared" ref="F28:M28" si="3">E28</f>
        <v>-1154.9225436291504</v>
      </c>
      <c r="G28" s="107">
        <f t="shared" si="3"/>
        <v>-1154.9225436291504</v>
      </c>
      <c r="H28" s="107">
        <f t="shared" si="3"/>
        <v>-1154.9225436291504</v>
      </c>
      <c r="I28" s="107">
        <f t="shared" si="3"/>
        <v>-1154.9225436291504</v>
      </c>
      <c r="J28" s="107">
        <f t="shared" si="3"/>
        <v>-1154.9225436291504</v>
      </c>
      <c r="K28" s="107">
        <f t="shared" si="3"/>
        <v>-1154.9225436291504</v>
      </c>
      <c r="L28" s="107">
        <f t="shared" si="3"/>
        <v>-1154.9225436291504</v>
      </c>
      <c r="M28" s="112">
        <f t="shared" si="3"/>
        <v>-1154.9225436291504</v>
      </c>
      <c r="N28" s="125"/>
      <c r="O28" s="103" t="s">
        <v>21</v>
      </c>
      <c r="P28" s="104">
        <f>'Amortization Worksheet'!M10+'Amortization Worksheet'!M11</f>
        <v>66112.343062123764</v>
      </c>
    </row>
    <row r="29" spans="2:16" hidden="1" outlineLevel="1" x14ac:dyDescent="0.3">
      <c r="B29" s="117" t="s">
        <v>78</v>
      </c>
      <c r="C29" s="110">
        <f>SUM(C26:C28)*(1-C4)</f>
        <v>212.46971073376469</v>
      </c>
      <c r="D29" s="110">
        <f>SUM(D26:D28)*(1-$C$4)</f>
        <v>282.42671073376471</v>
      </c>
      <c r="E29" s="110">
        <f t="shared" ref="E29" si="4">SUM(E26:E28)*(1-$C$4)</f>
        <v>356.10242073376457</v>
      </c>
      <c r="F29" s="110">
        <f t="shared" ref="F29:M29" si="5">SUM(F26:F28)*(1-$C$4)</f>
        <v>433.68940203376451</v>
      </c>
      <c r="G29" s="110">
        <f t="shared" si="5"/>
        <v>515.39004277276479</v>
      </c>
      <c r="H29" s="110">
        <f t="shared" si="5"/>
        <v>601.417055233935</v>
      </c>
      <c r="I29" s="110">
        <f t="shared" si="5"/>
        <v>691.99399819394012</v>
      </c>
      <c r="J29" s="110">
        <f t="shared" si="5"/>
        <v>787.3558255739955</v>
      </c>
      <c r="K29" s="110">
        <f t="shared" si="5"/>
        <v>887.74946271326496</v>
      </c>
      <c r="L29" s="110">
        <f t="shared" si="5"/>
        <v>993.43441165141576</v>
      </c>
      <c r="M29" s="113">
        <f t="shared" si="5"/>
        <v>1104.6833868766494</v>
      </c>
      <c r="N29" s="126"/>
      <c r="O29" s="103" t="s">
        <v>10</v>
      </c>
      <c r="P29" s="105">
        <f>SUM(C30:M30)</f>
        <v>79850.912598207113</v>
      </c>
    </row>
    <row r="30" spans="2:16" hidden="1" outlineLevel="1" x14ac:dyDescent="0.3">
      <c r="B30" s="116" t="s">
        <v>11</v>
      </c>
      <c r="C30" s="43"/>
      <c r="D30" s="43">
        <f t="shared" ref="D30:E30" si="6">D29*12</f>
        <v>3389.1205288051765</v>
      </c>
      <c r="E30" s="43">
        <f t="shared" si="6"/>
        <v>4273.2290488051749</v>
      </c>
      <c r="F30" s="43">
        <f t="shared" ref="F30:M30" si="7">F29*12</f>
        <v>5204.2728244051741</v>
      </c>
      <c r="G30" s="43">
        <f t="shared" si="7"/>
        <v>6184.680513273177</v>
      </c>
      <c r="H30" s="43">
        <f t="shared" si="7"/>
        <v>7217.0046628072196</v>
      </c>
      <c r="I30" s="43">
        <f t="shared" si="7"/>
        <v>8303.9279783272814</v>
      </c>
      <c r="J30" s="43">
        <f t="shared" si="7"/>
        <v>9448.2699068879465</v>
      </c>
      <c r="K30" s="43">
        <f t="shared" si="7"/>
        <v>10652.993552559179</v>
      </c>
      <c r="L30" s="43">
        <f t="shared" si="7"/>
        <v>11921.212939816989</v>
      </c>
      <c r="M30" s="114">
        <f t="shared" si="7"/>
        <v>13256.200642519792</v>
      </c>
      <c r="N30" s="127">
        <f>SUM(D30:M30)</f>
        <v>79850.912598207113</v>
      </c>
      <c r="O30" s="103"/>
      <c r="P30" s="103"/>
    </row>
    <row r="31" spans="2:16" hidden="1" outlineLevel="1" x14ac:dyDescent="0.3">
      <c r="B31" s="116" t="s">
        <v>45</v>
      </c>
      <c r="C31" s="41"/>
      <c r="D31" s="107">
        <f>(C12-C11)/27.5</f>
        <v>5272.727272727273</v>
      </c>
      <c r="E31" s="43">
        <f>D31</f>
        <v>5272.727272727273</v>
      </c>
      <c r="F31" s="43">
        <f>E31</f>
        <v>5272.727272727273</v>
      </c>
      <c r="G31" s="43">
        <f>F31</f>
        <v>5272.727272727273</v>
      </c>
      <c r="H31" s="43">
        <f t="shared" ref="H31:I31" si="8">G31</f>
        <v>5272.727272727273</v>
      </c>
      <c r="I31" s="43">
        <f t="shared" si="8"/>
        <v>5272.727272727273</v>
      </c>
      <c r="J31" s="43">
        <f>I31</f>
        <v>5272.727272727273</v>
      </c>
      <c r="K31" s="43">
        <f>J31</f>
        <v>5272.727272727273</v>
      </c>
      <c r="L31" s="43">
        <f>K31</f>
        <v>5272.727272727273</v>
      </c>
      <c r="M31" s="114">
        <f>L31</f>
        <v>5272.727272727273</v>
      </c>
      <c r="N31" s="127">
        <f>SUM(D31:M31)</f>
        <v>52727.272727272728</v>
      </c>
      <c r="O31" s="103"/>
      <c r="P31" s="104">
        <f>SUM(P26:P30)</f>
        <v>355914.18508196401</v>
      </c>
    </row>
    <row r="32" spans="2:16" hidden="1" outlineLevel="1" x14ac:dyDescent="0.3">
      <c r="B32" s="116" t="s">
        <v>44</v>
      </c>
      <c r="C32" s="41"/>
      <c r="D32" s="41">
        <f>K6*(1+$C$5)-K6</f>
        <v>12500</v>
      </c>
      <c r="E32" s="107">
        <f>$K$6*(1+$C$5)^(E25)-$K$6-SUM($D$32:D32)</f>
        <v>13125</v>
      </c>
      <c r="F32" s="107">
        <f>$K$6*(1+$C$5)^(F25)-$K$6-SUM($D$32:E32)</f>
        <v>13781.250000000058</v>
      </c>
      <c r="G32" s="107">
        <f>$K$6*(1+$C$5)^(G25)-$K$6-SUM($D$32:F32)</f>
        <v>14470.312499999942</v>
      </c>
      <c r="H32" s="107">
        <f>$K$6*(1+$C$5)^(H25)-$K$6-SUM($D$32:G32)</f>
        <v>15193.828125000058</v>
      </c>
      <c r="I32" s="107">
        <f>$K$6*(1+$C$5)^(I25)-$K$6-SUM($D$32:H32)</f>
        <v>15953.519531249942</v>
      </c>
      <c r="J32" s="107">
        <f>$K$6*(1+$C$5)^(J25)-$K$6-SUM($D$32:I32)</f>
        <v>16751.195507812547</v>
      </c>
      <c r="K32" s="107">
        <f>$K$6*(1+$C$5)^(K25)-$K$6-SUM($D$32:J32)</f>
        <v>17588.755283203092</v>
      </c>
      <c r="L32" s="107">
        <f>$K$6*(1+$C$5)^(L25)-$K$6-SUM($D$32:K32)</f>
        <v>18468.193047363311</v>
      </c>
      <c r="M32" s="112">
        <f>$K$6*(1+$C$5)^(M25)-$K$6-SUM($D$32:L32)</f>
        <v>19391.602699731418</v>
      </c>
      <c r="N32" s="127">
        <f>SUM(D32:M32)</f>
        <v>157223.65669436037</v>
      </c>
    </row>
    <row r="33" spans="2:14" hidden="1" outlineLevel="1" x14ac:dyDescent="0.3">
      <c r="B33" s="117" t="s">
        <v>80</v>
      </c>
      <c r="C33" s="109"/>
      <c r="D33" s="110">
        <f>VLOOKUP(D25*12,'Amortization Worksheet'!$D:$K,8,FALSE)</f>
        <v>5227.794887928525</v>
      </c>
      <c r="E33" s="110">
        <f>VLOOKUP(E25*12,'Amortization Worksheet'!$D:$K,8,FALSE)</f>
        <v>5495.2587961314712</v>
      </c>
      <c r="F33" s="110">
        <f>VLOOKUP(F25*12,'Amortization Worksheet'!$D:$K,8,FALSE)</f>
        <v>5776.4066654927738</v>
      </c>
      <c r="G33" s="110">
        <f>VLOOKUP(G25*12,'Amortization Worksheet'!$D:$K,8,FALSE)</f>
        <v>6071.9385934360907</v>
      </c>
      <c r="H33" s="110">
        <f>VLOOKUP(H25*12,'Amortization Worksheet'!$D:$K,8,FALSE)</f>
        <v>6382.590495697601</v>
      </c>
      <c r="I33" s="110">
        <f>VLOOKUP(I25*12,'Amortization Worksheet'!$D:$K,8,FALSE)</f>
        <v>6709.1359388593992</v>
      </c>
      <c r="J33" s="110">
        <f>VLOOKUP(J25*12,'Amortization Worksheet'!$D:$K,8,FALSE)</f>
        <v>7052.3880666379991</v>
      </c>
      <c r="K33" s="110">
        <f>VLOOKUP(K25*12,'Amortization Worksheet'!$D:$K,8,FALSE)</f>
        <v>7413.2016247256834</v>
      </c>
      <c r="L33" s="110">
        <f>VLOOKUP(L25*12,'Amortization Worksheet'!$D:$K,8,FALSE)</f>
        <v>7792.4750892266311</v>
      </c>
      <c r="M33" s="113">
        <f>VLOOKUP(M25*12,'Amortization Worksheet'!$D:$K,8,FALSE)</f>
        <v>8191.1529039875895</v>
      </c>
      <c r="N33" s="126">
        <f>SUM(D33:M33)</f>
        <v>66112.343062123764</v>
      </c>
    </row>
    <row r="34" spans="2:14" ht="15" hidden="1" outlineLevel="1" thickBot="1" x14ac:dyDescent="0.35">
      <c r="B34" s="118" t="s">
        <v>75</v>
      </c>
      <c r="C34" s="56"/>
      <c r="D34" s="108">
        <f t="shared" ref="D34:M34" si="9">SUM(D30:D33)</f>
        <v>26389.642689460976</v>
      </c>
      <c r="E34" s="108">
        <f t="shared" si="9"/>
        <v>28166.21511766392</v>
      </c>
      <c r="F34" s="108">
        <f t="shared" si="9"/>
        <v>30034.65676262528</v>
      </c>
      <c r="G34" s="108">
        <f t="shared" si="9"/>
        <v>31999.658879436483</v>
      </c>
      <c r="H34" s="108">
        <f t="shared" si="9"/>
        <v>34066.150556232154</v>
      </c>
      <c r="I34" s="108">
        <f t="shared" si="9"/>
        <v>36239.3107211639</v>
      </c>
      <c r="J34" s="108">
        <f t="shared" si="9"/>
        <v>38524.58075406577</v>
      </c>
      <c r="K34" s="108">
        <f t="shared" si="9"/>
        <v>40927.677733215227</v>
      </c>
      <c r="L34" s="108">
        <f t="shared" si="9"/>
        <v>43454.6083491342</v>
      </c>
      <c r="M34" s="115">
        <f t="shared" si="9"/>
        <v>46111.683518966078</v>
      </c>
      <c r="N34" s="128">
        <f>SUM(D34:M34)</f>
        <v>355914.18508196401</v>
      </c>
    </row>
    <row r="35" spans="2:14" hidden="1" outlineLevel="1" x14ac:dyDescent="0.3"/>
    <row r="36" spans="2:14" collapsed="1" x14ac:dyDescent="0.3"/>
  </sheetData>
  <mergeCells count="6">
    <mergeCell ref="N21:N22"/>
    <mergeCell ref="E2:H2"/>
    <mergeCell ref="I2:K2"/>
    <mergeCell ref="B2:C2"/>
    <mergeCell ref="B1:N1"/>
    <mergeCell ref="N18:N19"/>
  </mergeCells>
  <conditionalFormatting sqref="M15">
    <cfRule type="expression" dxfId="5" priority="4">
      <formula>$K$16&gt;10</formula>
    </cfRule>
  </conditionalFormatting>
  <conditionalFormatting sqref="M18">
    <cfRule type="expression" dxfId="4" priority="3">
      <formula>$H$18&gt;$K$18</formula>
    </cfRule>
  </conditionalFormatting>
  <conditionalFormatting sqref="M22">
    <cfRule type="expression" dxfId="3" priority="1">
      <formula>$H$22&gt;$K$22</formula>
    </cfRule>
  </conditionalFormatting>
  <hyperlinks>
    <hyperlink ref="U16" r:id="rId1" xr:uid="{2BF79556-AC6C-4406-B621-5B5BF0B4A430}"/>
    <hyperlink ref="U15" r:id="rId2" xr:uid="{1851F275-F91E-4963-A69A-335CCCDD8186}"/>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BE9A2-A430-489D-9A95-C50EA9D2DEE2}">
  <dimension ref="A1:Q371"/>
  <sheetViews>
    <sheetView workbookViewId="0">
      <pane ySplit="8" topLeftCell="A12" activePane="bottomLeft" state="frozen"/>
      <selection activeCell="A10" sqref="A10"/>
      <selection pane="bottomLeft" activeCell="H4" sqref="H4"/>
    </sheetView>
  </sheetViews>
  <sheetFormatPr defaultRowHeight="14.4" x14ac:dyDescent="0.3"/>
  <cols>
    <col min="1" max="2" width="9.109375" style="3" customWidth="1"/>
    <col min="3" max="3" width="10.6640625" customWidth="1"/>
    <col min="4" max="4" width="8" customWidth="1"/>
    <col min="5" max="5" width="14.33203125" style="24" bestFit="1" customWidth="1"/>
    <col min="6" max="6" width="12.109375" bestFit="1" customWidth="1"/>
    <col min="7" max="7" width="11.33203125" bestFit="1" customWidth="1"/>
    <col min="8" max="9" width="12.109375" customWidth="1"/>
    <col min="10" max="10" width="11.44140625" bestFit="1" customWidth="1"/>
    <col min="11" max="11" width="15.109375" bestFit="1" customWidth="1"/>
    <col min="12" max="12" width="12.5546875" bestFit="1" customWidth="1"/>
    <col min="13" max="13" width="10.5546875" bestFit="1" customWidth="1"/>
    <col min="257" max="258" width="9.109375" customWidth="1"/>
    <col min="259" max="259" width="10.6640625" customWidth="1"/>
    <col min="260" max="260" width="8" customWidth="1"/>
    <col min="261" max="261" width="14.33203125" bestFit="1" customWidth="1"/>
    <col min="262" max="262" width="12.109375" bestFit="1" customWidth="1"/>
    <col min="263" max="263" width="11.33203125" bestFit="1" customWidth="1"/>
    <col min="264" max="265" width="12.109375" customWidth="1"/>
    <col min="266" max="266" width="11.44140625" bestFit="1" customWidth="1"/>
    <col min="267" max="267" width="15.109375" bestFit="1" customWidth="1"/>
    <col min="268" max="268" width="12.5546875" bestFit="1" customWidth="1"/>
    <col min="269" max="269" width="10.5546875" bestFit="1" customWidth="1"/>
    <col min="513" max="514" width="9.109375" customWidth="1"/>
    <col min="515" max="515" width="10.6640625" customWidth="1"/>
    <col min="516" max="516" width="8" customWidth="1"/>
    <col min="517" max="517" width="14.33203125" bestFit="1" customWidth="1"/>
    <col min="518" max="518" width="12.109375" bestFit="1" customWidth="1"/>
    <col min="519" max="519" width="11.33203125" bestFit="1" customWidth="1"/>
    <col min="520" max="521" width="12.109375" customWidth="1"/>
    <col min="522" max="522" width="11.44140625" bestFit="1" customWidth="1"/>
    <col min="523" max="523" width="15.109375" bestFit="1" customWidth="1"/>
    <col min="524" max="524" width="12.5546875" bestFit="1" customWidth="1"/>
    <col min="525" max="525" width="10.5546875" bestFit="1" customWidth="1"/>
    <col min="769" max="770" width="9.109375" customWidth="1"/>
    <col min="771" max="771" width="10.6640625" customWidth="1"/>
    <col min="772" max="772" width="8" customWidth="1"/>
    <col min="773" max="773" width="14.33203125" bestFit="1" customWidth="1"/>
    <col min="774" max="774" width="12.109375" bestFit="1" customWidth="1"/>
    <col min="775" max="775" width="11.33203125" bestFit="1" customWidth="1"/>
    <col min="776" max="777" width="12.109375" customWidth="1"/>
    <col min="778" max="778" width="11.44140625" bestFit="1" customWidth="1"/>
    <col min="779" max="779" width="15.109375" bestFit="1" customWidth="1"/>
    <col min="780" max="780" width="12.5546875" bestFit="1" customWidth="1"/>
    <col min="781" max="781" width="10.5546875" bestFit="1" customWidth="1"/>
    <col min="1025" max="1026" width="9.109375" customWidth="1"/>
    <col min="1027" max="1027" width="10.6640625" customWidth="1"/>
    <col min="1028" max="1028" width="8" customWidth="1"/>
    <col min="1029" max="1029" width="14.33203125" bestFit="1" customWidth="1"/>
    <col min="1030" max="1030" width="12.109375" bestFit="1" customWidth="1"/>
    <col min="1031" max="1031" width="11.33203125" bestFit="1" customWidth="1"/>
    <col min="1032" max="1033" width="12.109375" customWidth="1"/>
    <col min="1034" max="1034" width="11.44140625" bestFit="1" customWidth="1"/>
    <col min="1035" max="1035" width="15.109375" bestFit="1" customWidth="1"/>
    <col min="1036" max="1036" width="12.5546875" bestFit="1" customWidth="1"/>
    <col min="1037" max="1037" width="10.5546875" bestFit="1" customWidth="1"/>
    <col min="1281" max="1282" width="9.109375" customWidth="1"/>
    <col min="1283" max="1283" width="10.6640625" customWidth="1"/>
    <col min="1284" max="1284" width="8" customWidth="1"/>
    <col min="1285" max="1285" width="14.33203125" bestFit="1" customWidth="1"/>
    <col min="1286" max="1286" width="12.109375" bestFit="1" customWidth="1"/>
    <col min="1287" max="1287" width="11.33203125" bestFit="1" customWidth="1"/>
    <col min="1288" max="1289" width="12.109375" customWidth="1"/>
    <col min="1290" max="1290" width="11.44140625" bestFit="1" customWidth="1"/>
    <col min="1291" max="1291" width="15.109375" bestFit="1" customWidth="1"/>
    <col min="1292" max="1292" width="12.5546875" bestFit="1" customWidth="1"/>
    <col min="1293" max="1293" width="10.5546875" bestFit="1" customWidth="1"/>
    <col min="1537" max="1538" width="9.109375" customWidth="1"/>
    <col min="1539" max="1539" width="10.6640625" customWidth="1"/>
    <col min="1540" max="1540" width="8" customWidth="1"/>
    <col min="1541" max="1541" width="14.33203125" bestFit="1" customWidth="1"/>
    <col min="1542" max="1542" width="12.109375" bestFit="1" customWidth="1"/>
    <col min="1543" max="1543" width="11.33203125" bestFit="1" customWidth="1"/>
    <col min="1544" max="1545" width="12.109375" customWidth="1"/>
    <col min="1546" max="1546" width="11.44140625" bestFit="1" customWidth="1"/>
    <col min="1547" max="1547" width="15.109375" bestFit="1" customWidth="1"/>
    <col min="1548" max="1548" width="12.5546875" bestFit="1" customWidth="1"/>
    <col min="1549" max="1549" width="10.5546875" bestFit="1" customWidth="1"/>
    <col min="1793" max="1794" width="9.109375" customWidth="1"/>
    <col min="1795" max="1795" width="10.6640625" customWidth="1"/>
    <col min="1796" max="1796" width="8" customWidth="1"/>
    <col min="1797" max="1797" width="14.33203125" bestFit="1" customWidth="1"/>
    <col min="1798" max="1798" width="12.109375" bestFit="1" customWidth="1"/>
    <col min="1799" max="1799" width="11.33203125" bestFit="1" customWidth="1"/>
    <col min="1800" max="1801" width="12.109375" customWidth="1"/>
    <col min="1802" max="1802" width="11.44140625" bestFit="1" customWidth="1"/>
    <col min="1803" max="1803" width="15.109375" bestFit="1" customWidth="1"/>
    <col min="1804" max="1804" width="12.5546875" bestFit="1" customWidth="1"/>
    <col min="1805" max="1805" width="10.5546875" bestFit="1" customWidth="1"/>
    <col min="2049" max="2050" width="9.109375" customWidth="1"/>
    <col min="2051" max="2051" width="10.6640625" customWidth="1"/>
    <col min="2052" max="2052" width="8" customWidth="1"/>
    <col min="2053" max="2053" width="14.33203125" bestFit="1" customWidth="1"/>
    <col min="2054" max="2054" width="12.109375" bestFit="1" customWidth="1"/>
    <col min="2055" max="2055" width="11.33203125" bestFit="1" customWidth="1"/>
    <col min="2056" max="2057" width="12.109375" customWidth="1"/>
    <col min="2058" max="2058" width="11.44140625" bestFit="1" customWidth="1"/>
    <col min="2059" max="2059" width="15.109375" bestFit="1" customWidth="1"/>
    <col min="2060" max="2060" width="12.5546875" bestFit="1" customWidth="1"/>
    <col min="2061" max="2061" width="10.5546875" bestFit="1" customWidth="1"/>
    <col min="2305" max="2306" width="9.109375" customWidth="1"/>
    <col min="2307" max="2307" width="10.6640625" customWidth="1"/>
    <col min="2308" max="2308" width="8" customWidth="1"/>
    <col min="2309" max="2309" width="14.33203125" bestFit="1" customWidth="1"/>
    <col min="2310" max="2310" width="12.109375" bestFit="1" customWidth="1"/>
    <col min="2311" max="2311" width="11.33203125" bestFit="1" customWidth="1"/>
    <col min="2312" max="2313" width="12.109375" customWidth="1"/>
    <col min="2314" max="2314" width="11.44140625" bestFit="1" customWidth="1"/>
    <col min="2315" max="2315" width="15.109375" bestFit="1" customWidth="1"/>
    <col min="2316" max="2316" width="12.5546875" bestFit="1" customWidth="1"/>
    <col min="2317" max="2317" width="10.5546875" bestFit="1" customWidth="1"/>
    <col min="2561" max="2562" width="9.109375" customWidth="1"/>
    <col min="2563" max="2563" width="10.6640625" customWidth="1"/>
    <col min="2564" max="2564" width="8" customWidth="1"/>
    <col min="2565" max="2565" width="14.33203125" bestFit="1" customWidth="1"/>
    <col min="2566" max="2566" width="12.109375" bestFit="1" customWidth="1"/>
    <col min="2567" max="2567" width="11.33203125" bestFit="1" customWidth="1"/>
    <col min="2568" max="2569" width="12.109375" customWidth="1"/>
    <col min="2570" max="2570" width="11.44140625" bestFit="1" customWidth="1"/>
    <col min="2571" max="2571" width="15.109375" bestFit="1" customWidth="1"/>
    <col min="2572" max="2572" width="12.5546875" bestFit="1" customWidth="1"/>
    <col min="2573" max="2573" width="10.5546875" bestFit="1" customWidth="1"/>
    <col min="2817" max="2818" width="9.109375" customWidth="1"/>
    <col min="2819" max="2819" width="10.6640625" customWidth="1"/>
    <col min="2820" max="2820" width="8" customWidth="1"/>
    <col min="2821" max="2821" width="14.33203125" bestFit="1" customWidth="1"/>
    <col min="2822" max="2822" width="12.109375" bestFit="1" customWidth="1"/>
    <col min="2823" max="2823" width="11.33203125" bestFit="1" customWidth="1"/>
    <col min="2824" max="2825" width="12.109375" customWidth="1"/>
    <col min="2826" max="2826" width="11.44140625" bestFit="1" customWidth="1"/>
    <col min="2827" max="2827" width="15.109375" bestFit="1" customWidth="1"/>
    <col min="2828" max="2828" width="12.5546875" bestFit="1" customWidth="1"/>
    <col min="2829" max="2829" width="10.5546875" bestFit="1" customWidth="1"/>
    <col min="3073" max="3074" width="9.109375" customWidth="1"/>
    <col min="3075" max="3075" width="10.6640625" customWidth="1"/>
    <col min="3076" max="3076" width="8" customWidth="1"/>
    <col min="3077" max="3077" width="14.33203125" bestFit="1" customWidth="1"/>
    <col min="3078" max="3078" width="12.109375" bestFit="1" customWidth="1"/>
    <col min="3079" max="3079" width="11.33203125" bestFit="1" customWidth="1"/>
    <col min="3080" max="3081" width="12.109375" customWidth="1"/>
    <col min="3082" max="3082" width="11.44140625" bestFit="1" customWidth="1"/>
    <col min="3083" max="3083" width="15.109375" bestFit="1" customWidth="1"/>
    <col min="3084" max="3084" width="12.5546875" bestFit="1" customWidth="1"/>
    <col min="3085" max="3085" width="10.5546875" bestFit="1" customWidth="1"/>
    <col min="3329" max="3330" width="9.109375" customWidth="1"/>
    <col min="3331" max="3331" width="10.6640625" customWidth="1"/>
    <col min="3332" max="3332" width="8" customWidth="1"/>
    <col min="3333" max="3333" width="14.33203125" bestFit="1" customWidth="1"/>
    <col min="3334" max="3334" width="12.109375" bestFit="1" customWidth="1"/>
    <col min="3335" max="3335" width="11.33203125" bestFit="1" customWidth="1"/>
    <col min="3336" max="3337" width="12.109375" customWidth="1"/>
    <col min="3338" max="3338" width="11.44140625" bestFit="1" customWidth="1"/>
    <col min="3339" max="3339" width="15.109375" bestFit="1" customWidth="1"/>
    <col min="3340" max="3340" width="12.5546875" bestFit="1" customWidth="1"/>
    <col min="3341" max="3341" width="10.5546875" bestFit="1" customWidth="1"/>
    <col min="3585" max="3586" width="9.109375" customWidth="1"/>
    <col min="3587" max="3587" width="10.6640625" customWidth="1"/>
    <col min="3588" max="3588" width="8" customWidth="1"/>
    <col min="3589" max="3589" width="14.33203125" bestFit="1" customWidth="1"/>
    <col min="3590" max="3590" width="12.109375" bestFit="1" customWidth="1"/>
    <col min="3591" max="3591" width="11.33203125" bestFit="1" customWidth="1"/>
    <col min="3592" max="3593" width="12.109375" customWidth="1"/>
    <col min="3594" max="3594" width="11.44140625" bestFit="1" customWidth="1"/>
    <col min="3595" max="3595" width="15.109375" bestFit="1" customWidth="1"/>
    <col min="3596" max="3596" width="12.5546875" bestFit="1" customWidth="1"/>
    <col min="3597" max="3597" width="10.5546875" bestFit="1" customWidth="1"/>
    <col min="3841" max="3842" width="9.109375" customWidth="1"/>
    <col min="3843" max="3843" width="10.6640625" customWidth="1"/>
    <col min="3844" max="3844" width="8" customWidth="1"/>
    <col min="3845" max="3845" width="14.33203125" bestFit="1" customWidth="1"/>
    <col min="3846" max="3846" width="12.109375" bestFit="1" customWidth="1"/>
    <col min="3847" max="3847" width="11.33203125" bestFit="1" customWidth="1"/>
    <col min="3848" max="3849" width="12.109375" customWidth="1"/>
    <col min="3850" max="3850" width="11.44140625" bestFit="1" customWidth="1"/>
    <col min="3851" max="3851" width="15.109375" bestFit="1" customWidth="1"/>
    <col min="3852" max="3852" width="12.5546875" bestFit="1" customWidth="1"/>
    <col min="3853" max="3853" width="10.5546875" bestFit="1" customWidth="1"/>
    <col min="4097" max="4098" width="9.109375" customWidth="1"/>
    <col min="4099" max="4099" width="10.6640625" customWidth="1"/>
    <col min="4100" max="4100" width="8" customWidth="1"/>
    <col min="4101" max="4101" width="14.33203125" bestFit="1" customWidth="1"/>
    <col min="4102" max="4102" width="12.109375" bestFit="1" customWidth="1"/>
    <col min="4103" max="4103" width="11.33203125" bestFit="1" customWidth="1"/>
    <col min="4104" max="4105" width="12.109375" customWidth="1"/>
    <col min="4106" max="4106" width="11.44140625" bestFit="1" customWidth="1"/>
    <col min="4107" max="4107" width="15.109375" bestFit="1" customWidth="1"/>
    <col min="4108" max="4108" width="12.5546875" bestFit="1" customWidth="1"/>
    <col min="4109" max="4109" width="10.5546875" bestFit="1" customWidth="1"/>
    <col min="4353" max="4354" width="9.109375" customWidth="1"/>
    <col min="4355" max="4355" width="10.6640625" customWidth="1"/>
    <col min="4356" max="4356" width="8" customWidth="1"/>
    <col min="4357" max="4357" width="14.33203125" bestFit="1" customWidth="1"/>
    <col min="4358" max="4358" width="12.109375" bestFit="1" customWidth="1"/>
    <col min="4359" max="4359" width="11.33203125" bestFit="1" customWidth="1"/>
    <col min="4360" max="4361" width="12.109375" customWidth="1"/>
    <col min="4362" max="4362" width="11.44140625" bestFit="1" customWidth="1"/>
    <col min="4363" max="4363" width="15.109375" bestFit="1" customWidth="1"/>
    <col min="4364" max="4364" width="12.5546875" bestFit="1" customWidth="1"/>
    <col min="4365" max="4365" width="10.5546875" bestFit="1" customWidth="1"/>
    <col min="4609" max="4610" width="9.109375" customWidth="1"/>
    <col min="4611" max="4611" width="10.6640625" customWidth="1"/>
    <col min="4612" max="4612" width="8" customWidth="1"/>
    <col min="4613" max="4613" width="14.33203125" bestFit="1" customWidth="1"/>
    <col min="4614" max="4614" width="12.109375" bestFit="1" customWidth="1"/>
    <col min="4615" max="4615" width="11.33203125" bestFit="1" customWidth="1"/>
    <col min="4616" max="4617" width="12.109375" customWidth="1"/>
    <col min="4618" max="4618" width="11.44140625" bestFit="1" customWidth="1"/>
    <col min="4619" max="4619" width="15.109375" bestFit="1" customWidth="1"/>
    <col min="4620" max="4620" width="12.5546875" bestFit="1" customWidth="1"/>
    <col min="4621" max="4621" width="10.5546875" bestFit="1" customWidth="1"/>
    <col min="4865" max="4866" width="9.109375" customWidth="1"/>
    <col min="4867" max="4867" width="10.6640625" customWidth="1"/>
    <col min="4868" max="4868" width="8" customWidth="1"/>
    <col min="4869" max="4869" width="14.33203125" bestFit="1" customWidth="1"/>
    <col min="4870" max="4870" width="12.109375" bestFit="1" customWidth="1"/>
    <col min="4871" max="4871" width="11.33203125" bestFit="1" customWidth="1"/>
    <col min="4872" max="4873" width="12.109375" customWidth="1"/>
    <col min="4874" max="4874" width="11.44140625" bestFit="1" customWidth="1"/>
    <col min="4875" max="4875" width="15.109375" bestFit="1" customWidth="1"/>
    <col min="4876" max="4876" width="12.5546875" bestFit="1" customWidth="1"/>
    <col min="4877" max="4877" width="10.5546875" bestFit="1" customWidth="1"/>
    <col min="5121" max="5122" width="9.109375" customWidth="1"/>
    <col min="5123" max="5123" width="10.6640625" customWidth="1"/>
    <col min="5124" max="5124" width="8" customWidth="1"/>
    <col min="5125" max="5125" width="14.33203125" bestFit="1" customWidth="1"/>
    <col min="5126" max="5126" width="12.109375" bestFit="1" customWidth="1"/>
    <col min="5127" max="5127" width="11.33203125" bestFit="1" customWidth="1"/>
    <col min="5128" max="5129" width="12.109375" customWidth="1"/>
    <col min="5130" max="5130" width="11.44140625" bestFit="1" customWidth="1"/>
    <col min="5131" max="5131" width="15.109375" bestFit="1" customWidth="1"/>
    <col min="5132" max="5132" width="12.5546875" bestFit="1" customWidth="1"/>
    <col min="5133" max="5133" width="10.5546875" bestFit="1" customWidth="1"/>
    <col min="5377" max="5378" width="9.109375" customWidth="1"/>
    <col min="5379" max="5379" width="10.6640625" customWidth="1"/>
    <col min="5380" max="5380" width="8" customWidth="1"/>
    <col min="5381" max="5381" width="14.33203125" bestFit="1" customWidth="1"/>
    <col min="5382" max="5382" width="12.109375" bestFit="1" customWidth="1"/>
    <col min="5383" max="5383" width="11.33203125" bestFit="1" customWidth="1"/>
    <col min="5384" max="5385" width="12.109375" customWidth="1"/>
    <col min="5386" max="5386" width="11.44140625" bestFit="1" customWidth="1"/>
    <col min="5387" max="5387" width="15.109375" bestFit="1" customWidth="1"/>
    <col min="5388" max="5388" width="12.5546875" bestFit="1" customWidth="1"/>
    <col min="5389" max="5389" width="10.5546875" bestFit="1" customWidth="1"/>
    <col min="5633" max="5634" width="9.109375" customWidth="1"/>
    <col min="5635" max="5635" width="10.6640625" customWidth="1"/>
    <col min="5636" max="5636" width="8" customWidth="1"/>
    <col min="5637" max="5637" width="14.33203125" bestFit="1" customWidth="1"/>
    <col min="5638" max="5638" width="12.109375" bestFit="1" customWidth="1"/>
    <col min="5639" max="5639" width="11.33203125" bestFit="1" customWidth="1"/>
    <col min="5640" max="5641" width="12.109375" customWidth="1"/>
    <col min="5642" max="5642" width="11.44140625" bestFit="1" customWidth="1"/>
    <col min="5643" max="5643" width="15.109375" bestFit="1" customWidth="1"/>
    <col min="5644" max="5644" width="12.5546875" bestFit="1" customWidth="1"/>
    <col min="5645" max="5645" width="10.5546875" bestFit="1" customWidth="1"/>
    <col min="5889" max="5890" width="9.109375" customWidth="1"/>
    <col min="5891" max="5891" width="10.6640625" customWidth="1"/>
    <col min="5892" max="5892" width="8" customWidth="1"/>
    <col min="5893" max="5893" width="14.33203125" bestFit="1" customWidth="1"/>
    <col min="5894" max="5894" width="12.109375" bestFit="1" customWidth="1"/>
    <col min="5895" max="5895" width="11.33203125" bestFit="1" customWidth="1"/>
    <col min="5896" max="5897" width="12.109375" customWidth="1"/>
    <col min="5898" max="5898" width="11.44140625" bestFit="1" customWidth="1"/>
    <col min="5899" max="5899" width="15.109375" bestFit="1" customWidth="1"/>
    <col min="5900" max="5900" width="12.5546875" bestFit="1" customWidth="1"/>
    <col min="5901" max="5901" width="10.5546875" bestFit="1" customWidth="1"/>
    <col min="6145" max="6146" width="9.109375" customWidth="1"/>
    <col min="6147" max="6147" width="10.6640625" customWidth="1"/>
    <col min="6148" max="6148" width="8" customWidth="1"/>
    <col min="6149" max="6149" width="14.33203125" bestFit="1" customWidth="1"/>
    <col min="6150" max="6150" width="12.109375" bestFit="1" customWidth="1"/>
    <col min="6151" max="6151" width="11.33203125" bestFit="1" customWidth="1"/>
    <col min="6152" max="6153" width="12.109375" customWidth="1"/>
    <col min="6154" max="6154" width="11.44140625" bestFit="1" customWidth="1"/>
    <col min="6155" max="6155" width="15.109375" bestFit="1" customWidth="1"/>
    <col min="6156" max="6156" width="12.5546875" bestFit="1" customWidth="1"/>
    <col min="6157" max="6157" width="10.5546875" bestFit="1" customWidth="1"/>
    <col min="6401" max="6402" width="9.109375" customWidth="1"/>
    <col min="6403" max="6403" width="10.6640625" customWidth="1"/>
    <col min="6404" max="6404" width="8" customWidth="1"/>
    <col min="6405" max="6405" width="14.33203125" bestFit="1" customWidth="1"/>
    <col min="6406" max="6406" width="12.109375" bestFit="1" customWidth="1"/>
    <col min="6407" max="6407" width="11.33203125" bestFit="1" customWidth="1"/>
    <col min="6408" max="6409" width="12.109375" customWidth="1"/>
    <col min="6410" max="6410" width="11.44140625" bestFit="1" customWidth="1"/>
    <col min="6411" max="6411" width="15.109375" bestFit="1" customWidth="1"/>
    <col min="6412" max="6412" width="12.5546875" bestFit="1" customWidth="1"/>
    <col min="6413" max="6413" width="10.5546875" bestFit="1" customWidth="1"/>
    <col min="6657" max="6658" width="9.109375" customWidth="1"/>
    <col min="6659" max="6659" width="10.6640625" customWidth="1"/>
    <col min="6660" max="6660" width="8" customWidth="1"/>
    <col min="6661" max="6661" width="14.33203125" bestFit="1" customWidth="1"/>
    <col min="6662" max="6662" width="12.109375" bestFit="1" customWidth="1"/>
    <col min="6663" max="6663" width="11.33203125" bestFit="1" customWidth="1"/>
    <col min="6664" max="6665" width="12.109375" customWidth="1"/>
    <col min="6666" max="6666" width="11.44140625" bestFit="1" customWidth="1"/>
    <col min="6667" max="6667" width="15.109375" bestFit="1" customWidth="1"/>
    <col min="6668" max="6668" width="12.5546875" bestFit="1" customWidth="1"/>
    <col min="6669" max="6669" width="10.5546875" bestFit="1" customWidth="1"/>
    <col min="6913" max="6914" width="9.109375" customWidth="1"/>
    <col min="6915" max="6915" width="10.6640625" customWidth="1"/>
    <col min="6916" max="6916" width="8" customWidth="1"/>
    <col min="6917" max="6917" width="14.33203125" bestFit="1" customWidth="1"/>
    <col min="6918" max="6918" width="12.109375" bestFit="1" customWidth="1"/>
    <col min="6919" max="6919" width="11.33203125" bestFit="1" customWidth="1"/>
    <col min="6920" max="6921" width="12.109375" customWidth="1"/>
    <col min="6922" max="6922" width="11.44140625" bestFit="1" customWidth="1"/>
    <col min="6923" max="6923" width="15.109375" bestFit="1" customWidth="1"/>
    <col min="6924" max="6924" width="12.5546875" bestFit="1" customWidth="1"/>
    <col min="6925" max="6925" width="10.5546875" bestFit="1" customWidth="1"/>
    <col min="7169" max="7170" width="9.109375" customWidth="1"/>
    <col min="7171" max="7171" width="10.6640625" customWidth="1"/>
    <col min="7172" max="7172" width="8" customWidth="1"/>
    <col min="7173" max="7173" width="14.33203125" bestFit="1" customWidth="1"/>
    <col min="7174" max="7174" width="12.109375" bestFit="1" customWidth="1"/>
    <col min="7175" max="7175" width="11.33203125" bestFit="1" customWidth="1"/>
    <col min="7176" max="7177" width="12.109375" customWidth="1"/>
    <col min="7178" max="7178" width="11.44140625" bestFit="1" customWidth="1"/>
    <col min="7179" max="7179" width="15.109375" bestFit="1" customWidth="1"/>
    <col min="7180" max="7180" width="12.5546875" bestFit="1" customWidth="1"/>
    <col min="7181" max="7181" width="10.5546875" bestFit="1" customWidth="1"/>
    <col min="7425" max="7426" width="9.109375" customWidth="1"/>
    <col min="7427" max="7427" width="10.6640625" customWidth="1"/>
    <col min="7428" max="7428" width="8" customWidth="1"/>
    <col min="7429" max="7429" width="14.33203125" bestFit="1" customWidth="1"/>
    <col min="7430" max="7430" width="12.109375" bestFit="1" customWidth="1"/>
    <col min="7431" max="7431" width="11.33203125" bestFit="1" customWidth="1"/>
    <col min="7432" max="7433" width="12.109375" customWidth="1"/>
    <col min="7434" max="7434" width="11.44140625" bestFit="1" customWidth="1"/>
    <col min="7435" max="7435" width="15.109375" bestFit="1" customWidth="1"/>
    <col min="7436" max="7436" width="12.5546875" bestFit="1" customWidth="1"/>
    <col min="7437" max="7437" width="10.5546875" bestFit="1" customWidth="1"/>
    <col min="7681" max="7682" width="9.109375" customWidth="1"/>
    <col min="7683" max="7683" width="10.6640625" customWidth="1"/>
    <col min="7684" max="7684" width="8" customWidth="1"/>
    <col min="7685" max="7685" width="14.33203125" bestFit="1" customWidth="1"/>
    <col min="7686" max="7686" width="12.109375" bestFit="1" customWidth="1"/>
    <col min="7687" max="7687" width="11.33203125" bestFit="1" customWidth="1"/>
    <col min="7688" max="7689" width="12.109375" customWidth="1"/>
    <col min="7690" max="7690" width="11.44140625" bestFit="1" customWidth="1"/>
    <col min="7691" max="7691" width="15.109375" bestFit="1" customWidth="1"/>
    <col min="7692" max="7692" width="12.5546875" bestFit="1" customWidth="1"/>
    <col min="7693" max="7693" width="10.5546875" bestFit="1" customWidth="1"/>
    <col min="7937" max="7938" width="9.109375" customWidth="1"/>
    <col min="7939" max="7939" width="10.6640625" customWidth="1"/>
    <col min="7940" max="7940" width="8" customWidth="1"/>
    <col min="7941" max="7941" width="14.33203125" bestFit="1" customWidth="1"/>
    <col min="7942" max="7942" width="12.109375" bestFit="1" customWidth="1"/>
    <col min="7943" max="7943" width="11.33203125" bestFit="1" customWidth="1"/>
    <col min="7944" max="7945" width="12.109375" customWidth="1"/>
    <col min="7946" max="7946" width="11.44140625" bestFit="1" customWidth="1"/>
    <col min="7947" max="7947" width="15.109375" bestFit="1" customWidth="1"/>
    <col min="7948" max="7948" width="12.5546875" bestFit="1" customWidth="1"/>
    <col min="7949" max="7949" width="10.5546875" bestFit="1" customWidth="1"/>
    <col min="8193" max="8194" width="9.109375" customWidth="1"/>
    <col min="8195" max="8195" width="10.6640625" customWidth="1"/>
    <col min="8196" max="8196" width="8" customWidth="1"/>
    <col min="8197" max="8197" width="14.33203125" bestFit="1" customWidth="1"/>
    <col min="8198" max="8198" width="12.109375" bestFit="1" customWidth="1"/>
    <col min="8199" max="8199" width="11.33203125" bestFit="1" customWidth="1"/>
    <col min="8200" max="8201" width="12.109375" customWidth="1"/>
    <col min="8202" max="8202" width="11.44140625" bestFit="1" customWidth="1"/>
    <col min="8203" max="8203" width="15.109375" bestFit="1" customWidth="1"/>
    <col min="8204" max="8204" width="12.5546875" bestFit="1" customWidth="1"/>
    <col min="8205" max="8205" width="10.5546875" bestFit="1" customWidth="1"/>
    <col min="8449" max="8450" width="9.109375" customWidth="1"/>
    <col min="8451" max="8451" width="10.6640625" customWidth="1"/>
    <col min="8452" max="8452" width="8" customWidth="1"/>
    <col min="8453" max="8453" width="14.33203125" bestFit="1" customWidth="1"/>
    <col min="8454" max="8454" width="12.109375" bestFit="1" customWidth="1"/>
    <col min="8455" max="8455" width="11.33203125" bestFit="1" customWidth="1"/>
    <col min="8456" max="8457" width="12.109375" customWidth="1"/>
    <col min="8458" max="8458" width="11.44140625" bestFit="1" customWidth="1"/>
    <col min="8459" max="8459" width="15.109375" bestFit="1" customWidth="1"/>
    <col min="8460" max="8460" width="12.5546875" bestFit="1" customWidth="1"/>
    <col min="8461" max="8461" width="10.5546875" bestFit="1" customWidth="1"/>
    <col min="8705" max="8706" width="9.109375" customWidth="1"/>
    <col min="8707" max="8707" width="10.6640625" customWidth="1"/>
    <col min="8708" max="8708" width="8" customWidth="1"/>
    <col min="8709" max="8709" width="14.33203125" bestFit="1" customWidth="1"/>
    <col min="8710" max="8710" width="12.109375" bestFit="1" customWidth="1"/>
    <col min="8711" max="8711" width="11.33203125" bestFit="1" customWidth="1"/>
    <col min="8712" max="8713" width="12.109375" customWidth="1"/>
    <col min="8714" max="8714" width="11.44140625" bestFit="1" customWidth="1"/>
    <col min="8715" max="8715" width="15.109375" bestFit="1" customWidth="1"/>
    <col min="8716" max="8716" width="12.5546875" bestFit="1" customWidth="1"/>
    <col min="8717" max="8717" width="10.5546875" bestFit="1" customWidth="1"/>
    <col min="8961" max="8962" width="9.109375" customWidth="1"/>
    <col min="8963" max="8963" width="10.6640625" customWidth="1"/>
    <col min="8964" max="8964" width="8" customWidth="1"/>
    <col min="8965" max="8965" width="14.33203125" bestFit="1" customWidth="1"/>
    <col min="8966" max="8966" width="12.109375" bestFit="1" customWidth="1"/>
    <col min="8967" max="8967" width="11.33203125" bestFit="1" customWidth="1"/>
    <col min="8968" max="8969" width="12.109375" customWidth="1"/>
    <col min="8970" max="8970" width="11.44140625" bestFit="1" customWidth="1"/>
    <col min="8971" max="8971" width="15.109375" bestFit="1" customWidth="1"/>
    <col min="8972" max="8972" width="12.5546875" bestFit="1" customWidth="1"/>
    <col min="8973" max="8973" width="10.5546875" bestFit="1" customWidth="1"/>
    <col min="9217" max="9218" width="9.109375" customWidth="1"/>
    <col min="9219" max="9219" width="10.6640625" customWidth="1"/>
    <col min="9220" max="9220" width="8" customWidth="1"/>
    <col min="9221" max="9221" width="14.33203125" bestFit="1" customWidth="1"/>
    <col min="9222" max="9222" width="12.109375" bestFit="1" customWidth="1"/>
    <col min="9223" max="9223" width="11.33203125" bestFit="1" customWidth="1"/>
    <col min="9224" max="9225" width="12.109375" customWidth="1"/>
    <col min="9226" max="9226" width="11.44140625" bestFit="1" customWidth="1"/>
    <col min="9227" max="9227" width="15.109375" bestFit="1" customWidth="1"/>
    <col min="9228" max="9228" width="12.5546875" bestFit="1" customWidth="1"/>
    <col min="9229" max="9229" width="10.5546875" bestFit="1" customWidth="1"/>
    <col min="9473" max="9474" width="9.109375" customWidth="1"/>
    <col min="9475" max="9475" width="10.6640625" customWidth="1"/>
    <col min="9476" max="9476" width="8" customWidth="1"/>
    <col min="9477" max="9477" width="14.33203125" bestFit="1" customWidth="1"/>
    <col min="9478" max="9478" width="12.109375" bestFit="1" customWidth="1"/>
    <col min="9479" max="9479" width="11.33203125" bestFit="1" customWidth="1"/>
    <col min="9480" max="9481" width="12.109375" customWidth="1"/>
    <col min="9482" max="9482" width="11.44140625" bestFit="1" customWidth="1"/>
    <col min="9483" max="9483" width="15.109375" bestFit="1" customWidth="1"/>
    <col min="9484" max="9484" width="12.5546875" bestFit="1" customWidth="1"/>
    <col min="9485" max="9485" width="10.5546875" bestFit="1" customWidth="1"/>
    <col min="9729" max="9730" width="9.109375" customWidth="1"/>
    <col min="9731" max="9731" width="10.6640625" customWidth="1"/>
    <col min="9732" max="9732" width="8" customWidth="1"/>
    <col min="9733" max="9733" width="14.33203125" bestFit="1" customWidth="1"/>
    <col min="9734" max="9734" width="12.109375" bestFit="1" customWidth="1"/>
    <col min="9735" max="9735" width="11.33203125" bestFit="1" customWidth="1"/>
    <col min="9736" max="9737" width="12.109375" customWidth="1"/>
    <col min="9738" max="9738" width="11.44140625" bestFit="1" customWidth="1"/>
    <col min="9739" max="9739" width="15.109375" bestFit="1" customWidth="1"/>
    <col min="9740" max="9740" width="12.5546875" bestFit="1" customWidth="1"/>
    <col min="9741" max="9741" width="10.5546875" bestFit="1" customWidth="1"/>
    <col min="9985" max="9986" width="9.109375" customWidth="1"/>
    <col min="9987" max="9987" width="10.6640625" customWidth="1"/>
    <col min="9988" max="9988" width="8" customWidth="1"/>
    <col min="9989" max="9989" width="14.33203125" bestFit="1" customWidth="1"/>
    <col min="9990" max="9990" width="12.109375" bestFit="1" customWidth="1"/>
    <col min="9991" max="9991" width="11.33203125" bestFit="1" customWidth="1"/>
    <col min="9992" max="9993" width="12.109375" customWidth="1"/>
    <col min="9994" max="9994" width="11.44140625" bestFit="1" customWidth="1"/>
    <col min="9995" max="9995" width="15.109375" bestFit="1" customWidth="1"/>
    <col min="9996" max="9996" width="12.5546875" bestFit="1" customWidth="1"/>
    <col min="9997" max="9997" width="10.5546875" bestFit="1" customWidth="1"/>
    <col min="10241" max="10242" width="9.109375" customWidth="1"/>
    <col min="10243" max="10243" width="10.6640625" customWidth="1"/>
    <col min="10244" max="10244" width="8" customWidth="1"/>
    <col min="10245" max="10245" width="14.33203125" bestFit="1" customWidth="1"/>
    <col min="10246" max="10246" width="12.109375" bestFit="1" customWidth="1"/>
    <col min="10247" max="10247" width="11.33203125" bestFit="1" customWidth="1"/>
    <col min="10248" max="10249" width="12.109375" customWidth="1"/>
    <col min="10250" max="10250" width="11.44140625" bestFit="1" customWidth="1"/>
    <col min="10251" max="10251" width="15.109375" bestFit="1" customWidth="1"/>
    <col min="10252" max="10252" width="12.5546875" bestFit="1" customWidth="1"/>
    <col min="10253" max="10253" width="10.5546875" bestFit="1" customWidth="1"/>
    <col min="10497" max="10498" width="9.109375" customWidth="1"/>
    <col min="10499" max="10499" width="10.6640625" customWidth="1"/>
    <col min="10500" max="10500" width="8" customWidth="1"/>
    <col min="10501" max="10501" width="14.33203125" bestFit="1" customWidth="1"/>
    <col min="10502" max="10502" width="12.109375" bestFit="1" customWidth="1"/>
    <col min="10503" max="10503" width="11.33203125" bestFit="1" customWidth="1"/>
    <col min="10504" max="10505" width="12.109375" customWidth="1"/>
    <col min="10506" max="10506" width="11.44140625" bestFit="1" customWidth="1"/>
    <col min="10507" max="10507" width="15.109375" bestFit="1" customWidth="1"/>
    <col min="10508" max="10508" width="12.5546875" bestFit="1" customWidth="1"/>
    <col min="10509" max="10509" width="10.5546875" bestFit="1" customWidth="1"/>
    <col min="10753" max="10754" width="9.109375" customWidth="1"/>
    <col min="10755" max="10755" width="10.6640625" customWidth="1"/>
    <col min="10756" max="10756" width="8" customWidth="1"/>
    <col min="10757" max="10757" width="14.33203125" bestFit="1" customWidth="1"/>
    <col min="10758" max="10758" width="12.109375" bestFit="1" customWidth="1"/>
    <col min="10759" max="10759" width="11.33203125" bestFit="1" customWidth="1"/>
    <col min="10760" max="10761" width="12.109375" customWidth="1"/>
    <col min="10762" max="10762" width="11.44140625" bestFit="1" customWidth="1"/>
    <col min="10763" max="10763" width="15.109375" bestFit="1" customWidth="1"/>
    <col min="10764" max="10764" width="12.5546875" bestFit="1" customWidth="1"/>
    <col min="10765" max="10765" width="10.5546875" bestFit="1" customWidth="1"/>
    <col min="11009" max="11010" width="9.109375" customWidth="1"/>
    <col min="11011" max="11011" width="10.6640625" customWidth="1"/>
    <col min="11012" max="11012" width="8" customWidth="1"/>
    <col min="11013" max="11013" width="14.33203125" bestFit="1" customWidth="1"/>
    <col min="11014" max="11014" width="12.109375" bestFit="1" customWidth="1"/>
    <col min="11015" max="11015" width="11.33203125" bestFit="1" customWidth="1"/>
    <col min="11016" max="11017" width="12.109375" customWidth="1"/>
    <col min="11018" max="11018" width="11.44140625" bestFit="1" customWidth="1"/>
    <col min="11019" max="11019" width="15.109375" bestFit="1" customWidth="1"/>
    <col min="11020" max="11020" width="12.5546875" bestFit="1" customWidth="1"/>
    <col min="11021" max="11021" width="10.5546875" bestFit="1" customWidth="1"/>
    <col min="11265" max="11266" width="9.109375" customWidth="1"/>
    <col min="11267" max="11267" width="10.6640625" customWidth="1"/>
    <col min="11268" max="11268" width="8" customWidth="1"/>
    <col min="11269" max="11269" width="14.33203125" bestFit="1" customWidth="1"/>
    <col min="11270" max="11270" width="12.109375" bestFit="1" customWidth="1"/>
    <col min="11271" max="11271" width="11.33203125" bestFit="1" customWidth="1"/>
    <col min="11272" max="11273" width="12.109375" customWidth="1"/>
    <col min="11274" max="11274" width="11.44140625" bestFit="1" customWidth="1"/>
    <col min="11275" max="11275" width="15.109375" bestFit="1" customWidth="1"/>
    <col min="11276" max="11276" width="12.5546875" bestFit="1" customWidth="1"/>
    <col min="11277" max="11277" width="10.5546875" bestFit="1" customWidth="1"/>
    <col min="11521" max="11522" width="9.109375" customWidth="1"/>
    <col min="11523" max="11523" width="10.6640625" customWidth="1"/>
    <col min="11524" max="11524" width="8" customWidth="1"/>
    <col min="11525" max="11525" width="14.33203125" bestFit="1" customWidth="1"/>
    <col min="11526" max="11526" width="12.109375" bestFit="1" customWidth="1"/>
    <col min="11527" max="11527" width="11.33203125" bestFit="1" customWidth="1"/>
    <col min="11528" max="11529" width="12.109375" customWidth="1"/>
    <col min="11530" max="11530" width="11.44140625" bestFit="1" customWidth="1"/>
    <col min="11531" max="11531" width="15.109375" bestFit="1" customWidth="1"/>
    <col min="11532" max="11532" width="12.5546875" bestFit="1" customWidth="1"/>
    <col min="11533" max="11533" width="10.5546875" bestFit="1" customWidth="1"/>
    <col min="11777" max="11778" width="9.109375" customWidth="1"/>
    <col min="11779" max="11779" width="10.6640625" customWidth="1"/>
    <col min="11780" max="11780" width="8" customWidth="1"/>
    <col min="11781" max="11781" width="14.33203125" bestFit="1" customWidth="1"/>
    <col min="11782" max="11782" width="12.109375" bestFit="1" customWidth="1"/>
    <col min="11783" max="11783" width="11.33203125" bestFit="1" customWidth="1"/>
    <col min="11784" max="11785" width="12.109375" customWidth="1"/>
    <col min="11786" max="11786" width="11.44140625" bestFit="1" customWidth="1"/>
    <col min="11787" max="11787" width="15.109375" bestFit="1" customWidth="1"/>
    <col min="11788" max="11788" width="12.5546875" bestFit="1" customWidth="1"/>
    <col min="11789" max="11789" width="10.5546875" bestFit="1" customWidth="1"/>
    <col min="12033" max="12034" width="9.109375" customWidth="1"/>
    <col min="12035" max="12035" width="10.6640625" customWidth="1"/>
    <col min="12036" max="12036" width="8" customWidth="1"/>
    <col min="12037" max="12037" width="14.33203125" bestFit="1" customWidth="1"/>
    <col min="12038" max="12038" width="12.109375" bestFit="1" customWidth="1"/>
    <col min="12039" max="12039" width="11.33203125" bestFit="1" customWidth="1"/>
    <col min="12040" max="12041" width="12.109375" customWidth="1"/>
    <col min="12042" max="12042" width="11.44140625" bestFit="1" customWidth="1"/>
    <col min="12043" max="12043" width="15.109375" bestFit="1" customWidth="1"/>
    <col min="12044" max="12044" width="12.5546875" bestFit="1" customWidth="1"/>
    <col min="12045" max="12045" width="10.5546875" bestFit="1" customWidth="1"/>
    <col min="12289" max="12290" width="9.109375" customWidth="1"/>
    <col min="12291" max="12291" width="10.6640625" customWidth="1"/>
    <col min="12292" max="12292" width="8" customWidth="1"/>
    <col min="12293" max="12293" width="14.33203125" bestFit="1" customWidth="1"/>
    <col min="12294" max="12294" width="12.109375" bestFit="1" customWidth="1"/>
    <col min="12295" max="12295" width="11.33203125" bestFit="1" customWidth="1"/>
    <col min="12296" max="12297" width="12.109375" customWidth="1"/>
    <col min="12298" max="12298" width="11.44140625" bestFit="1" customWidth="1"/>
    <col min="12299" max="12299" width="15.109375" bestFit="1" customWidth="1"/>
    <col min="12300" max="12300" width="12.5546875" bestFit="1" customWidth="1"/>
    <col min="12301" max="12301" width="10.5546875" bestFit="1" customWidth="1"/>
    <col min="12545" max="12546" width="9.109375" customWidth="1"/>
    <col min="12547" max="12547" width="10.6640625" customWidth="1"/>
    <col min="12548" max="12548" width="8" customWidth="1"/>
    <col min="12549" max="12549" width="14.33203125" bestFit="1" customWidth="1"/>
    <col min="12550" max="12550" width="12.109375" bestFit="1" customWidth="1"/>
    <col min="12551" max="12551" width="11.33203125" bestFit="1" customWidth="1"/>
    <col min="12552" max="12553" width="12.109375" customWidth="1"/>
    <col min="12554" max="12554" width="11.44140625" bestFit="1" customWidth="1"/>
    <col min="12555" max="12555" width="15.109375" bestFit="1" customWidth="1"/>
    <col min="12556" max="12556" width="12.5546875" bestFit="1" customWidth="1"/>
    <col min="12557" max="12557" width="10.5546875" bestFit="1" customWidth="1"/>
    <col min="12801" max="12802" width="9.109375" customWidth="1"/>
    <col min="12803" max="12803" width="10.6640625" customWidth="1"/>
    <col min="12804" max="12804" width="8" customWidth="1"/>
    <col min="12805" max="12805" width="14.33203125" bestFit="1" customWidth="1"/>
    <col min="12806" max="12806" width="12.109375" bestFit="1" customWidth="1"/>
    <col min="12807" max="12807" width="11.33203125" bestFit="1" customWidth="1"/>
    <col min="12808" max="12809" width="12.109375" customWidth="1"/>
    <col min="12810" max="12810" width="11.44140625" bestFit="1" customWidth="1"/>
    <col min="12811" max="12811" width="15.109375" bestFit="1" customWidth="1"/>
    <col min="12812" max="12812" width="12.5546875" bestFit="1" customWidth="1"/>
    <col min="12813" max="12813" width="10.5546875" bestFit="1" customWidth="1"/>
    <col min="13057" max="13058" width="9.109375" customWidth="1"/>
    <col min="13059" max="13059" width="10.6640625" customWidth="1"/>
    <col min="13060" max="13060" width="8" customWidth="1"/>
    <col min="13061" max="13061" width="14.33203125" bestFit="1" customWidth="1"/>
    <col min="13062" max="13062" width="12.109375" bestFit="1" customWidth="1"/>
    <col min="13063" max="13063" width="11.33203125" bestFit="1" customWidth="1"/>
    <col min="13064" max="13065" width="12.109375" customWidth="1"/>
    <col min="13066" max="13066" width="11.44140625" bestFit="1" customWidth="1"/>
    <col min="13067" max="13067" width="15.109375" bestFit="1" customWidth="1"/>
    <col min="13068" max="13068" width="12.5546875" bestFit="1" customWidth="1"/>
    <col min="13069" max="13069" width="10.5546875" bestFit="1" customWidth="1"/>
    <col min="13313" max="13314" width="9.109375" customWidth="1"/>
    <col min="13315" max="13315" width="10.6640625" customWidth="1"/>
    <col min="13316" max="13316" width="8" customWidth="1"/>
    <col min="13317" max="13317" width="14.33203125" bestFit="1" customWidth="1"/>
    <col min="13318" max="13318" width="12.109375" bestFit="1" customWidth="1"/>
    <col min="13319" max="13319" width="11.33203125" bestFit="1" customWidth="1"/>
    <col min="13320" max="13321" width="12.109375" customWidth="1"/>
    <col min="13322" max="13322" width="11.44140625" bestFit="1" customWidth="1"/>
    <col min="13323" max="13323" width="15.109375" bestFit="1" customWidth="1"/>
    <col min="13324" max="13324" width="12.5546875" bestFit="1" customWidth="1"/>
    <col min="13325" max="13325" width="10.5546875" bestFit="1" customWidth="1"/>
    <col min="13569" max="13570" width="9.109375" customWidth="1"/>
    <col min="13571" max="13571" width="10.6640625" customWidth="1"/>
    <col min="13572" max="13572" width="8" customWidth="1"/>
    <col min="13573" max="13573" width="14.33203125" bestFit="1" customWidth="1"/>
    <col min="13574" max="13574" width="12.109375" bestFit="1" customWidth="1"/>
    <col min="13575" max="13575" width="11.33203125" bestFit="1" customWidth="1"/>
    <col min="13576" max="13577" width="12.109375" customWidth="1"/>
    <col min="13578" max="13578" width="11.44140625" bestFit="1" customWidth="1"/>
    <col min="13579" max="13579" width="15.109375" bestFit="1" customWidth="1"/>
    <col min="13580" max="13580" width="12.5546875" bestFit="1" customWidth="1"/>
    <col min="13581" max="13581" width="10.5546875" bestFit="1" customWidth="1"/>
    <col min="13825" max="13826" width="9.109375" customWidth="1"/>
    <col min="13827" max="13827" width="10.6640625" customWidth="1"/>
    <col min="13828" max="13828" width="8" customWidth="1"/>
    <col min="13829" max="13829" width="14.33203125" bestFit="1" customWidth="1"/>
    <col min="13830" max="13830" width="12.109375" bestFit="1" customWidth="1"/>
    <col min="13831" max="13831" width="11.33203125" bestFit="1" customWidth="1"/>
    <col min="13832" max="13833" width="12.109375" customWidth="1"/>
    <col min="13834" max="13834" width="11.44140625" bestFit="1" customWidth="1"/>
    <col min="13835" max="13835" width="15.109375" bestFit="1" customWidth="1"/>
    <col min="13836" max="13836" width="12.5546875" bestFit="1" customWidth="1"/>
    <col min="13837" max="13837" width="10.5546875" bestFit="1" customWidth="1"/>
    <col min="14081" max="14082" width="9.109375" customWidth="1"/>
    <col min="14083" max="14083" width="10.6640625" customWidth="1"/>
    <col min="14084" max="14084" width="8" customWidth="1"/>
    <col min="14085" max="14085" width="14.33203125" bestFit="1" customWidth="1"/>
    <col min="14086" max="14086" width="12.109375" bestFit="1" customWidth="1"/>
    <col min="14087" max="14087" width="11.33203125" bestFit="1" customWidth="1"/>
    <col min="14088" max="14089" width="12.109375" customWidth="1"/>
    <col min="14090" max="14090" width="11.44140625" bestFit="1" customWidth="1"/>
    <col min="14091" max="14091" width="15.109375" bestFit="1" customWidth="1"/>
    <col min="14092" max="14092" width="12.5546875" bestFit="1" customWidth="1"/>
    <col min="14093" max="14093" width="10.5546875" bestFit="1" customWidth="1"/>
    <col min="14337" max="14338" width="9.109375" customWidth="1"/>
    <col min="14339" max="14339" width="10.6640625" customWidth="1"/>
    <col min="14340" max="14340" width="8" customWidth="1"/>
    <col min="14341" max="14341" width="14.33203125" bestFit="1" customWidth="1"/>
    <col min="14342" max="14342" width="12.109375" bestFit="1" customWidth="1"/>
    <col min="14343" max="14343" width="11.33203125" bestFit="1" customWidth="1"/>
    <col min="14344" max="14345" width="12.109375" customWidth="1"/>
    <col min="14346" max="14346" width="11.44140625" bestFit="1" customWidth="1"/>
    <col min="14347" max="14347" width="15.109375" bestFit="1" customWidth="1"/>
    <col min="14348" max="14348" width="12.5546875" bestFit="1" customWidth="1"/>
    <col min="14349" max="14349" width="10.5546875" bestFit="1" customWidth="1"/>
    <col min="14593" max="14594" width="9.109375" customWidth="1"/>
    <col min="14595" max="14595" width="10.6640625" customWidth="1"/>
    <col min="14596" max="14596" width="8" customWidth="1"/>
    <col min="14597" max="14597" width="14.33203125" bestFit="1" customWidth="1"/>
    <col min="14598" max="14598" width="12.109375" bestFit="1" customWidth="1"/>
    <col min="14599" max="14599" width="11.33203125" bestFit="1" customWidth="1"/>
    <col min="14600" max="14601" width="12.109375" customWidth="1"/>
    <col min="14602" max="14602" width="11.44140625" bestFit="1" customWidth="1"/>
    <col min="14603" max="14603" width="15.109375" bestFit="1" customWidth="1"/>
    <col min="14604" max="14604" width="12.5546875" bestFit="1" customWidth="1"/>
    <col min="14605" max="14605" width="10.5546875" bestFit="1" customWidth="1"/>
    <col min="14849" max="14850" width="9.109375" customWidth="1"/>
    <col min="14851" max="14851" width="10.6640625" customWidth="1"/>
    <col min="14852" max="14852" width="8" customWidth="1"/>
    <col min="14853" max="14853" width="14.33203125" bestFit="1" customWidth="1"/>
    <col min="14854" max="14854" width="12.109375" bestFit="1" customWidth="1"/>
    <col min="14855" max="14855" width="11.33203125" bestFit="1" customWidth="1"/>
    <col min="14856" max="14857" width="12.109375" customWidth="1"/>
    <col min="14858" max="14858" width="11.44140625" bestFit="1" customWidth="1"/>
    <col min="14859" max="14859" width="15.109375" bestFit="1" customWidth="1"/>
    <col min="14860" max="14860" width="12.5546875" bestFit="1" customWidth="1"/>
    <col min="14861" max="14861" width="10.5546875" bestFit="1" customWidth="1"/>
    <col min="15105" max="15106" width="9.109375" customWidth="1"/>
    <col min="15107" max="15107" width="10.6640625" customWidth="1"/>
    <col min="15108" max="15108" width="8" customWidth="1"/>
    <col min="15109" max="15109" width="14.33203125" bestFit="1" customWidth="1"/>
    <col min="15110" max="15110" width="12.109375" bestFit="1" customWidth="1"/>
    <col min="15111" max="15111" width="11.33203125" bestFit="1" customWidth="1"/>
    <col min="15112" max="15113" width="12.109375" customWidth="1"/>
    <col min="15114" max="15114" width="11.44140625" bestFit="1" customWidth="1"/>
    <col min="15115" max="15115" width="15.109375" bestFit="1" customWidth="1"/>
    <col min="15116" max="15116" width="12.5546875" bestFit="1" customWidth="1"/>
    <col min="15117" max="15117" width="10.5546875" bestFit="1" customWidth="1"/>
    <col min="15361" max="15362" width="9.109375" customWidth="1"/>
    <col min="15363" max="15363" width="10.6640625" customWidth="1"/>
    <col min="15364" max="15364" width="8" customWidth="1"/>
    <col min="15365" max="15365" width="14.33203125" bestFit="1" customWidth="1"/>
    <col min="15366" max="15366" width="12.109375" bestFit="1" customWidth="1"/>
    <col min="15367" max="15367" width="11.33203125" bestFit="1" customWidth="1"/>
    <col min="15368" max="15369" width="12.109375" customWidth="1"/>
    <col min="15370" max="15370" width="11.44140625" bestFit="1" customWidth="1"/>
    <col min="15371" max="15371" width="15.109375" bestFit="1" customWidth="1"/>
    <col min="15372" max="15372" width="12.5546875" bestFit="1" customWidth="1"/>
    <col min="15373" max="15373" width="10.5546875" bestFit="1" customWidth="1"/>
    <col min="15617" max="15618" width="9.109375" customWidth="1"/>
    <col min="15619" max="15619" width="10.6640625" customWidth="1"/>
    <col min="15620" max="15620" width="8" customWidth="1"/>
    <col min="15621" max="15621" width="14.33203125" bestFit="1" customWidth="1"/>
    <col min="15622" max="15622" width="12.109375" bestFit="1" customWidth="1"/>
    <col min="15623" max="15623" width="11.33203125" bestFit="1" customWidth="1"/>
    <col min="15624" max="15625" width="12.109375" customWidth="1"/>
    <col min="15626" max="15626" width="11.44140625" bestFit="1" customWidth="1"/>
    <col min="15627" max="15627" width="15.109375" bestFit="1" customWidth="1"/>
    <col min="15628" max="15628" width="12.5546875" bestFit="1" customWidth="1"/>
    <col min="15629" max="15629" width="10.5546875" bestFit="1" customWidth="1"/>
    <col min="15873" max="15874" width="9.109375" customWidth="1"/>
    <col min="15875" max="15875" width="10.6640625" customWidth="1"/>
    <col min="15876" max="15876" width="8" customWidth="1"/>
    <col min="15877" max="15877" width="14.33203125" bestFit="1" customWidth="1"/>
    <col min="15878" max="15878" width="12.109375" bestFit="1" customWidth="1"/>
    <col min="15879" max="15879" width="11.33203125" bestFit="1" customWidth="1"/>
    <col min="15880" max="15881" width="12.109375" customWidth="1"/>
    <col min="15882" max="15882" width="11.44140625" bestFit="1" customWidth="1"/>
    <col min="15883" max="15883" width="15.109375" bestFit="1" customWidth="1"/>
    <col min="15884" max="15884" width="12.5546875" bestFit="1" customWidth="1"/>
    <col min="15885" max="15885" width="10.5546875" bestFit="1" customWidth="1"/>
    <col min="16129" max="16130" width="9.109375" customWidth="1"/>
    <col min="16131" max="16131" width="10.6640625" customWidth="1"/>
    <col min="16132" max="16132" width="8" customWidth="1"/>
    <col min="16133" max="16133" width="14.33203125" bestFit="1" customWidth="1"/>
    <col min="16134" max="16134" width="12.109375" bestFit="1" customWidth="1"/>
    <col min="16135" max="16135" width="11.33203125" bestFit="1" customWidth="1"/>
    <col min="16136" max="16137" width="12.109375" customWidth="1"/>
    <col min="16138" max="16138" width="11.44140625" bestFit="1" customWidth="1"/>
    <col min="16139" max="16139" width="15.109375" bestFit="1" customWidth="1"/>
    <col min="16140" max="16140" width="12.5546875" bestFit="1" customWidth="1"/>
    <col min="16141" max="16141" width="10.5546875" bestFit="1" customWidth="1"/>
  </cols>
  <sheetData>
    <row r="1" spans="1:17" x14ac:dyDescent="0.3">
      <c r="E1" s="169" t="s">
        <v>13</v>
      </c>
      <c r="F1" s="169"/>
      <c r="G1" s="169"/>
      <c r="H1" s="169"/>
      <c r="I1" s="169"/>
      <c r="J1" s="169"/>
    </row>
    <row r="2" spans="1:17" ht="57.6" x14ac:dyDescent="0.3">
      <c r="E2" s="4" t="s">
        <v>14</v>
      </c>
      <c r="F2" s="5" t="s">
        <v>15</v>
      </c>
      <c r="G2" s="5" t="s">
        <v>16</v>
      </c>
      <c r="H2" s="6" t="s">
        <v>17</v>
      </c>
      <c r="I2" t="s">
        <v>18</v>
      </c>
      <c r="J2" s="6" t="str">
        <f>IF(Balloon?="Yes","Balloon at End of What Year?","")</f>
        <v/>
      </c>
    </row>
    <row r="3" spans="1:17" x14ac:dyDescent="0.3">
      <c r="E3" s="145">
        <f>'Flip or Hold'!N5</f>
        <v>175000</v>
      </c>
      <c r="F3" s="7">
        <v>20</v>
      </c>
      <c r="G3" s="146">
        <f>'Flip or Hold'!N6</f>
        <v>0.05</v>
      </c>
      <c r="H3" s="8">
        <v>0</v>
      </c>
      <c r="I3" s="9" t="s">
        <v>19</v>
      </c>
      <c r="J3" s="10">
        <v>1</v>
      </c>
      <c r="N3" s="11">
        <f>interestrate/(1-(1/(1+interestrate)^(years)))</f>
        <v>8.0242587190691314E-2</v>
      </c>
    </row>
    <row r="4" spans="1:17" s="16" customFormat="1" ht="30.75" customHeight="1" x14ac:dyDescent="0.4">
      <c r="A4" s="6"/>
      <c r="B4" s="6"/>
      <c r="C4" s="12" t="str">
        <f>IF(years="ARM","For ARMs:","")</f>
        <v/>
      </c>
      <c r="D4" s="6" t="str">
        <f>IF(years="ARM","Total Term","")</f>
        <v/>
      </c>
      <c r="E4" s="13" t="str">
        <f>IF(years="ARM","Years Fixed","")</f>
        <v/>
      </c>
      <c r="F4" s="6" t="str">
        <f>IF(years="ARM","Fixed Rate","")</f>
        <v/>
      </c>
      <c r="G4" s="14" t="str">
        <f>IF(years="ARM","Reset Margin","")</f>
        <v/>
      </c>
      <c r="H4" s="15" t="str">
        <f>IF(years="ARM","Floor","")</f>
        <v/>
      </c>
      <c r="I4" s="6" t="str">
        <f>IF(years="ARM","Reset Index","")</f>
        <v/>
      </c>
      <c r="J4" s="6" t="str">
        <f>IF(years="ARM","Projected Index for Reset","")</f>
        <v/>
      </c>
      <c r="O4" s="17"/>
    </row>
    <row r="5" spans="1:17" x14ac:dyDescent="0.3">
      <c r="D5" s="10">
        <v>20</v>
      </c>
      <c r="E5" s="18">
        <v>5</v>
      </c>
      <c r="F5" s="19">
        <v>6.5000000000000002E-2</v>
      </c>
      <c r="G5" s="20">
        <v>0.04</v>
      </c>
      <c r="H5" s="19">
        <v>6.5000000000000002E-2</v>
      </c>
      <c r="I5" s="19" t="s">
        <v>20</v>
      </c>
      <c r="J5" s="19">
        <v>0.05</v>
      </c>
    </row>
    <row r="6" spans="1:17" ht="15" thickBot="1" x14ac:dyDescent="0.35">
      <c r="E6" s="21"/>
      <c r="F6" s="22"/>
      <c r="G6" s="23"/>
    </row>
    <row r="7" spans="1:17" x14ac:dyDescent="0.3">
      <c r="L7" s="25" t="s">
        <v>21</v>
      </c>
      <c r="M7" s="26"/>
      <c r="N7" s="26"/>
      <c r="O7" s="27"/>
    </row>
    <row r="8" spans="1:17" ht="43.2" x14ac:dyDescent="0.3">
      <c r="A8" s="28" t="s">
        <v>22</v>
      </c>
      <c r="B8" s="29" t="s">
        <v>23</v>
      </c>
      <c r="C8" s="29" t="s">
        <v>24</v>
      </c>
      <c r="D8" s="30" t="s">
        <v>25</v>
      </c>
      <c r="E8" s="31" t="s">
        <v>26</v>
      </c>
      <c r="F8" s="32" t="s">
        <v>27</v>
      </c>
      <c r="G8" s="32" t="s">
        <v>28</v>
      </c>
      <c r="H8" s="32" t="s">
        <v>29</v>
      </c>
      <c r="I8" s="32" t="s">
        <v>30</v>
      </c>
      <c r="J8" s="32" t="s">
        <v>31</v>
      </c>
      <c r="L8" s="33"/>
      <c r="M8" s="34" t="s">
        <v>32</v>
      </c>
      <c r="N8" s="34" t="s">
        <v>33</v>
      </c>
      <c r="O8" s="35" t="s">
        <v>34</v>
      </c>
    </row>
    <row r="9" spans="1:17" x14ac:dyDescent="0.3">
      <c r="A9" s="28" t="str">
        <f t="shared" ref="A9:A72" si="0">IF(D9&lt;=YearsFixed*12,"Yes","No")</f>
        <v>Yes</v>
      </c>
      <c r="B9" s="28" t="str">
        <f t="shared" ref="B9:B72" si="1">IF(D9-1=YearsFixed*12,"Yes","No")</f>
        <v>No</v>
      </c>
      <c r="C9" s="36">
        <f t="shared" ref="C9:C72" si="2">IF(A9="yes",PMT(ArmFixedRate/12,ArmTotalTerm*12,Original,0),IF(B9="yes",PMT(MAX(ArmFloor/12,(ProjectedIndex+ArmMargin)/12),(ArmTotalTerm-YearsFixed)*12,J8,0),C8))</f>
        <v>-1304.7529871514198</v>
      </c>
      <c r="D9">
        <v>1</v>
      </c>
      <c r="E9" s="24">
        <f>MAX(E3,0)</f>
        <v>175000</v>
      </c>
      <c r="F9" s="37">
        <f t="shared" ref="F9:F72" si="3">IF(years="Interest Only",-Original*interestrate/12,IF(years="ARM",C9*IF(D9/12&gt;ArmTotalTerm,0,1),IF(E9&gt;0,PMT(interestrate/12,years*12,Original,0),0)))</f>
        <v>-1154.9225436291504</v>
      </c>
      <c r="G9" s="24">
        <f t="shared" ref="G9:G72" si="4">IF(years="ARM",IF(A9="yes",E9*ArmFixedRate/12,MAX(ArmFloor,(ArmMargin+ProjectedIndex))*E9/12),interestrate/12*E9)*IF(E9&gt;0.01,1,0)</f>
        <v>729.16666666666663</v>
      </c>
      <c r="H9" s="38">
        <f t="shared" ref="H9:H72" si="5">MIN(E9,(-F9-G9))*IF(E9&gt;0.01,1,0)</f>
        <v>425.75587696248374</v>
      </c>
      <c r="I9" s="39">
        <f t="shared" ref="I9:I72" si="6">MIN(prepayment,E9-H9)</f>
        <v>0</v>
      </c>
      <c r="J9" s="24">
        <f t="shared" ref="J9:J72" si="7">(E9-H9-I9)*IF(Balloon?="yes",IF(BalloonYear*12+1=D9,0,1),1)</f>
        <v>174574.24412303753</v>
      </c>
      <c r="L9" s="40"/>
      <c r="M9" s="41"/>
      <c r="N9" s="41"/>
      <c r="O9" s="42"/>
    </row>
    <row r="10" spans="1:17" x14ac:dyDescent="0.3">
      <c r="A10" s="28" t="str">
        <f t="shared" si="0"/>
        <v>Yes</v>
      </c>
      <c r="B10" s="28" t="str">
        <f t="shared" si="1"/>
        <v>No</v>
      </c>
      <c r="C10" s="36">
        <f t="shared" si="2"/>
        <v>-1304.7529871514198</v>
      </c>
      <c r="D10">
        <v>2</v>
      </c>
      <c r="E10" s="24">
        <f t="shared" ref="E10:E73" si="8">MAX(0,J9)*IF(Balloon?="yes",IF(BalloonYear*12+1=D10,0,1),1)</f>
        <v>174574.24412303753</v>
      </c>
      <c r="F10" s="38">
        <f t="shared" si="3"/>
        <v>-1154.9225436291504</v>
      </c>
      <c r="G10" s="24">
        <f t="shared" si="4"/>
        <v>727.39268384598972</v>
      </c>
      <c r="H10" s="38">
        <f t="shared" si="5"/>
        <v>427.52985978316065</v>
      </c>
      <c r="I10" s="39">
        <f t="shared" si="6"/>
        <v>0</v>
      </c>
      <c r="J10" s="24">
        <f t="shared" si="7"/>
        <v>174146.71426325437</v>
      </c>
      <c r="L10" s="40" t="s">
        <v>35</v>
      </c>
      <c r="M10" s="43">
        <f>E9-J68</f>
        <v>28953.989438686462</v>
      </c>
      <c r="N10" s="44">
        <f>M10/E9</f>
        <v>0.16545136822106549</v>
      </c>
      <c r="O10" s="45">
        <f>SUM(G9:G68)</f>
        <v>40341.363179062559</v>
      </c>
    </row>
    <row r="11" spans="1:17" ht="16.8" x14ac:dyDescent="0.4">
      <c r="A11" s="28" t="str">
        <f t="shared" si="0"/>
        <v>Yes</v>
      </c>
      <c r="B11" s="28" t="str">
        <f t="shared" si="1"/>
        <v>No</v>
      </c>
      <c r="C11" s="36">
        <f t="shared" si="2"/>
        <v>-1304.7529871514198</v>
      </c>
      <c r="D11">
        <v>3</v>
      </c>
      <c r="E11" s="24">
        <f t="shared" si="8"/>
        <v>174146.71426325437</v>
      </c>
      <c r="F11" s="38">
        <f t="shared" si="3"/>
        <v>-1154.9225436291504</v>
      </c>
      <c r="G11" s="24">
        <f t="shared" si="4"/>
        <v>725.61130943022658</v>
      </c>
      <c r="H11" s="38">
        <f t="shared" si="5"/>
        <v>429.31123419892378</v>
      </c>
      <c r="I11" s="39">
        <f t="shared" si="6"/>
        <v>0</v>
      </c>
      <c r="J11" s="24">
        <f t="shared" si="7"/>
        <v>173717.40302905545</v>
      </c>
      <c r="L11" s="40" t="s">
        <v>36</v>
      </c>
      <c r="M11" s="43">
        <f>J68-J128</f>
        <v>37158.353623437302</v>
      </c>
      <c r="N11" s="44">
        <f>M11/Original</f>
        <v>0.21233344927678457</v>
      </c>
      <c r="O11" s="45">
        <f>SUM(G69:G128)</f>
        <v>32136.9989943117</v>
      </c>
      <c r="Q11" s="17"/>
    </row>
    <row r="12" spans="1:17" x14ac:dyDescent="0.3">
      <c r="A12" s="28" t="str">
        <f t="shared" si="0"/>
        <v>Yes</v>
      </c>
      <c r="B12" s="28" t="str">
        <f t="shared" si="1"/>
        <v>No</v>
      </c>
      <c r="C12" s="36">
        <f t="shared" si="2"/>
        <v>-1304.7529871514198</v>
      </c>
      <c r="D12">
        <v>4</v>
      </c>
      <c r="E12" s="24">
        <f t="shared" si="8"/>
        <v>173717.40302905545</v>
      </c>
      <c r="F12" s="38">
        <f t="shared" si="3"/>
        <v>-1154.9225436291504</v>
      </c>
      <c r="G12" s="24">
        <f t="shared" si="4"/>
        <v>723.82251262106433</v>
      </c>
      <c r="H12" s="38">
        <f t="shared" si="5"/>
        <v>431.10003100808603</v>
      </c>
      <c r="I12" s="39">
        <f t="shared" si="6"/>
        <v>0</v>
      </c>
      <c r="J12" s="24">
        <f t="shared" si="7"/>
        <v>173286.30299804735</v>
      </c>
      <c r="L12" s="40" t="s">
        <v>37</v>
      </c>
      <c r="M12" s="43">
        <f>J128-J188</f>
        <v>47687.495601540759</v>
      </c>
      <c r="N12" s="44">
        <f>M12/E9</f>
        <v>0.27249997486594718</v>
      </c>
      <c r="O12" s="45">
        <f>SUM(G129:G188)</f>
        <v>21607.857016208272</v>
      </c>
    </row>
    <row r="13" spans="1:17" x14ac:dyDescent="0.3">
      <c r="A13" s="28" t="str">
        <f t="shared" si="0"/>
        <v>Yes</v>
      </c>
      <c r="B13" s="28" t="str">
        <f t="shared" si="1"/>
        <v>No</v>
      </c>
      <c r="C13" s="36">
        <f t="shared" si="2"/>
        <v>-1304.7529871514198</v>
      </c>
      <c r="D13">
        <v>5</v>
      </c>
      <c r="E13" s="24">
        <f t="shared" si="8"/>
        <v>173286.30299804735</v>
      </c>
      <c r="F13" s="38">
        <f t="shared" si="3"/>
        <v>-1154.9225436291504</v>
      </c>
      <c r="G13" s="24">
        <f t="shared" si="4"/>
        <v>722.02626249186392</v>
      </c>
      <c r="H13" s="38">
        <f t="shared" si="5"/>
        <v>432.89628113728645</v>
      </c>
      <c r="I13" s="39">
        <f t="shared" si="6"/>
        <v>0</v>
      </c>
      <c r="J13" s="24">
        <f t="shared" si="7"/>
        <v>172853.40671691007</v>
      </c>
      <c r="L13" s="40" t="s">
        <v>38</v>
      </c>
      <c r="M13" s="43">
        <f>J188-J248</f>
        <v>61200.161336335419</v>
      </c>
      <c r="N13" s="44">
        <f>M13/E9</f>
        <v>0.3497152076362024</v>
      </c>
      <c r="O13" s="45">
        <f>SUM(G189:G248)</f>
        <v>8095.1912814135976</v>
      </c>
    </row>
    <row r="14" spans="1:17" x14ac:dyDescent="0.3">
      <c r="A14" s="28" t="str">
        <f t="shared" si="0"/>
        <v>Yes</v>
      </c>
      <c r="B14" s="28" t="str">
        <f t="shared" si="1"/>
        <v>No</v>
      </c>
      <c r="C14" s="36">
        <f t="shared" si="2"/>
        <v>-1304.7529871514198</v>
      </c>
      <c r="D14">
        <v>6</v>
      </c>
      <c r="E14" s="24">
        <f t="shared" si="8"/>
        <v>172853.40671691007</v>
      </c>
      <c r="F14" s="38">
        <f t="shared" si="3"/>
        <v>-1154.9225436291504</v>
      </c>
      <c r="G14" s="24">
        <f t="shared" si="4"/>
        <v>720.22252798712532</v>
      </c>
      <c r="H14" s="38">
        <f t="shared" si="5"/>
        <v>434.70001564202505</v>
      </c>
      <c r="I14" s="39">
        <f t="shared" si="6"/>
        <v>0</v>
      </c>
      <c r="J14" s="24">
        <f t="shared" si="7"/>
        <v>172418.70670126806</v>
      </c>
      <c r="L14" s="46" t="s">
        <v>39</v>
      </c>
      <c r="M14" s="47">
        <f>J248-J368</f>
        <v>0</v>
      </c>
      <c r="N14" s="48">
        <f>M14/E9</f>
        <v>0</v>
      </c>
      <c r="O14" s="49">
        <f>SUM(G249:G368)</f>
        <v>0</v>
      </c>
    </row>
    <row r="15" spans="1:17" x14ac:dyDescent="0.3">
      <c r="A15" s="28" t="str">
        <f t="shared" si="0"/>
        <v>Yes</v>
      </c>
      <c r="B15" s="28" t="str">
        <f t="shared" si="1"/>
        <v>No</v>
      </c>
      <c r="C15" s="36">
        <f t="shared" si="2"/>
        <v>-1304.7529871514198</v>
      </c>
      <c r="D15">
        <v>7</v>
      </c>
      <c r="E15" s="24">
        <f t="shared" si="8"/>
        <v>172418.70670126806</v>
      </c>
      <c r="F15" s="38">
        <f t="shared" si="3"/>
        <v>-1154.9225436291504</v>
      </c>
      <c r="G15" s="24">
        <f t="shared" si="4"/>
        <v>718.41127792195027</v>
      </c>
      <c r="H15" s="38">
        <f t="shared" si="5"/>
        <v>436.5112657072001</v>
      </c>
      <c r="I15" s="39">
        <f t="shared" si="6"/>
        <v>0</v>
      </c>
      <c r="J15" s="24">
        <f t="shared" si="7"/>
        <v>171982.19543556086</v>
      </c>
      <c r="L15" s="50" t="s">
        <v>40</v>
      </c>
      <c r="M15" s="51">
        <f>SUM(M10:M14)</f>
        <v>174999.99999999994</v>
      </c>
      <c r="N15" s="52"/>
      <c r="O15" s="53">
        <f>SUM(O10:O14)</f>
        <v>102181.41047099614</v>
      </c>
      <c r="Q15" s="54"/>
    </row>
    <row r="16" spans="1:17" x14ac:dyDescent="0.3">
      <c r="A16" s="28" t="str">
        <f t="shared" si="0"/>
        <v>Yes</v>
      </c>
      <c r="B16" s="28" t="str">
        <f t="shared" si="1"/>
        <v>No</v>
      </c>
      <c r="C16" s="36">
        <f t="shared" si="2"/>
        <v>-1304.7529871514198</v>
      </c>
      <c r="D16">
        <v>8</v>
      </c>
      <c r="E16" s="24">
        <f t="shared" si="8"/>
        <v>171982.19543556086</v>
      </c>
      <c r="F16" s="38">
        <f t="shared" si="3"/>
        <v>-1154.9225436291504</v>
      </c>
      <c r="G16" s="24">
        <f t="shared" si="4"/>
        <v>716.59248098150363</v>
      </c>
      <c r="H16" s="38">
        <f t="shared" si="5"/>
        <v>438.33006264764674</v>
      </c>
      <c r="I16" s="39">
        <f t="shared" si="6"/>
        <v>0</v>
      </c>
      <c r="J16" s="24">
        <f t="shared" si="7"/>
        <v>171543.86537291322</v>
      </c>
      <c r="L16" s="40"/>
      <c r="M16" s="41"/>
      <c r="N16" s="41"/>
      <c r="O16" s="42"/>
    </row>
    <row r="17" spans="1:15" ht="15" thickBot="1" x14ac:dyDescent="0.35">
      <c r="A17" s="28" t="str">
        <f t="shared" si="0"/>
        <v>Yes</v>
      </c>
      <c r="B17" s="28" t="str">
        <f t="shared" si="1"/>
        <v>No</v>
      </c>
      <c r="C17" s="36">
        <f t="shared" si="2"/>
        <v>-1304.7529871514198</v>
      </c>
      <c r="D17">
        <v>9</v>
      </c>
      <c r="E17" s="24">
        <f t="shared" si="8"/>
        <v>171543.86537291322</v>
      </c>
      <c r="F17" s="38">
        <f t="shared" si="3"/>
        <v>-1154.9225436291504</v>
      </c>
      <c r="G17" s="24">
        <f t="shared" si="4"/>
        <v>714.76610572047173</v>
      </c>
      <c r="H17" s="38">
        <f t="shared" si="5"/>
        <v>440.15643790867864</v>
      </c>
      <c r="I17" s="39">
        <f t="shared" si="6"/>
        <v>0</v>
      </c>
      <c r="J17" s="24">
        <f t="shared" si="7"/>
        <v>171103.70893500454</v>
      </c>
      <c r="L17" s="55"/>
      <c r="M17" s="56"/>
      <c r="N17" s="57">
        <f>SUM(N10:N14)</f>
        <v>0.99999999999999978</v>
      </c>
      <c r="O17" s="58"/>
    </row>
    <row r="18" spans="1:15" x14ac:dyDescent="0.3">
      <c r="A18" s="28" t="str">
        <f t="shared" si="0"/>
        <v>Yes</v>
      </c>
      <c r="B18" s="28" t="str">
        <f t="shared" si="1"/>
        <v>No</v>
      </c>
      <c r="C18" s="36">
        <f t="shared" si="2"/>
        <v>-1304.7529871514198</v>
      </c>
      <c r="D18">
        <v>10</v>
      </c>
      <c r="E18" s="24">
        <f t="shared" si="8"/>
        <v>171103.70893500454</v>
      </c>
      <c r="F18" s="38">
        <f t="shared" si="3"/>
        <v>-1154.9225436291504</v>
      </c>
      <c r="G18" s="24">
        <f t="shared" si="4"/>
        <v>712.93212056251889</v>
      </c>
      <c r="H18" s="38">
        <f t="shared" si="5"/>
        <v>441.99042306663148</v>
      </c>
      <c r="I18" s="39">
        <f t="shared" si="6"/>
        <v>0</v>
      </c>
      <c r="J18" s="24">
        <f t="shared" si="7"/>
        <v>170661.71851193791</v>
      </c>
    </row>
    <row r="19" spans="1:15" x14ac:dyDescent="0.3">
      <c r="A19" s="28" t="str">
        <f t="shared" si="0"/>
        <v>Yes</v>
      </c>
      <c r="B19" s="28" t="str">
        <f t="shared" si="1"/>
        <v>No</v>
      </c>
      <c r="C19" s="36">
        <f t="shared" si="2"/>
        <v>-1304.7529871514198</v>
      </c>
      <c r="D19">
        <v>11</v>
      </c>
      <c r="E19" s="24">
        <f t="shared" si="8"/>
        <v>170661.71851193791</v>
      </c>
      <c r="F19" s="38">
        <f t="shared" si="3"/>
        <v>-1154.9225436291504</v>
      </c>
      <c r="G19" s="24">
        <f t="shared" si="4"/>
        <v>711.09049379974135</v>
      </c>
      <c r="H19" s="38">
        <f t="shared" si="5"/>
        <v>443.83204982940902</v>
      </c>
      <c r="I19" s="39">
        <f t="shared" si="6"/>
        <v>0</v>
      </c>
      <c r="J19" s="24">
        <f t="shared" si="7"/>
        <v>170217.88646210849</v>
      </c>
    </row>
    <row r="20" spans="1:15" x14ac:dyDescent="0.3">
      <c r="A20" s="28" t="str">
        <f t="shared" si="0"/>
        <v>Yes</v>
      </c>
      <c r="B20" s="28" t="str">
        <f t="shared" si="1"/>
        <v>No</v>
      </c>
      <c r="C20" s="36">
        <f t="shared" si="2"/>
        <v>-1304.7529871514198</v>
      </c>
      <c r="D20">
        <v>12</v>
      </c>
      <c r="E20" s="24">
        <f t="shared" si="8"/>
        <v>170217.88646210849</v>
      </c>
      <c r="F20" s="38">
        <f t="shared" si="3"/>
        <v>-1154.9225436291504</v>
      </c>
      <c r="G20" s="24">
        <f t="shared" si="4"/>
        <v>709.24119359211875</v>
      </c>
      <c r="H20" s="38">
        <f t="shared" si="5"/>
        <v>445.68135003703162</v>
      </c>
      <c r="I20" s="39">
        <f t="shared" si="6"/>
        <v>0</v>
      </c>
      <c r="J20" s="24">
        <f t="shared" si="7"/>
        <v>169772.20511207148</v>
      </c>
      <c r="K20" s="2">
        <f>E9-J20</f>
        <v>5227.794887928525</v>
      </c>
    </row>
    <row r="21" spans="1:15" x14ac:dyDescent="0.3">
      <c r="A21" s="28" t="str">
        <f t="shared" si="0"/>
        <v>Yes</v>
      </c>
      <c r="B21" s="28" t="str">
        <f t="shared" si="1"/>
        <v>No</v>
      </c>
      <c r="C21" s="36">
        <f t="shared" si="2"/>
        <v>-1304.7529871514198</v>
      </c>
      <c r="D21">
        <v>13</v>
      </c>
      <c r="E21" s="24">
        <f t="shared" si="8"/>
        <v>169772.20511207148</v>
      </c>
      <c r="F21" s="38">
        <f t="shared" si="3"/>
        <v>-1154.9225436291504</v>
      </c>
      <c r="G21" s="24">
        <f t="shared" si="4"/>
        <v>707.38418796696442</v>
      </c>
      <c r="H21" s="38">
        <f t="shared" si="5"/>
        <v>447.53835566218595</v>
      </c>
      <c r="I21" s="39">
        <f t="shared" si="6"/>
        <v>0</v>
      </c>
      <c r="J21" s="24">
        <f t="shared" si="7"/>
        <v>169324.66675640928</v>
      </c>
    </row>
    <row r="22" spans="1:15" x14ac:dyDescent="0.3">
      <c r="A22" s="28" t="str">
        <f t="shared" si="0"/>
        <v>Yes</v>
      </c>
      <c r="B22" s="28" t="str">
        <f t="shared" si="1"/>
        <v>No</v>
      </c>
      <c r="C22" s="36">
        <f t="shared" si="2"/>
        <v>-1304.7529871514198</v>
      </c>
      <c r="D22">
        <v>14</v>
      </c>
      <c r="E22" s="24">
        <f t="shared" si="8"/>
        <v>169324.66675640928</v>
      </c>
      <c r="F22" s="38">
        <f t="shared" si="3"/>
        <v>-1154.9225436291504</v>
      </c>
      <c r="G22" s="24">
        <f t="shared" si="4"/>
        <v>705.51944481837199</v>
      </c>
      <c r="H22" s="38">
        <f t="shared" si="5"/>
        <v>449.40309881077837</v>
      </c>
      <c r="I22" s="39">
        <f t="shared" si="6"/>
        <v>0</v>
      </c>
      <c r="J22" s="24">
        <f t="shared" si="7"/>
        <v>168875.26365759849</v>
      </c>
    </row>
    <row r="23" spans="1:15" x14ac:dyDescent="0.3">
      <c r="A23" s="28" t="str">
        <f t="shared" si="0"/>
        <v>Yes</v>
      </c>
      <c r="B23" s="28" t="str">
        <f t="shared" si="1"/>
        <v>No</v>
      </c>
      <c r="C23" s="36">
        <f t="shared" si="2"/>
        <v>-1304.7529871514198</v>
      </c>
      <c r="D23">
        <v>15</v>
      </c>
      <c r="E23" s="24">
        <f t="shared" si="8"/>
        <v>168875.26365759849</v>
      </c>
      <c r="F23" s="38">
        <f t="shared" si="3"/>
        <v>-1154.9225436291504</v>
      </c>
      <c r="G23" s="24">
        <f t="shared" si="4"/>
        <v>703.64693190666037</v>
      </c>
      <c r="H23" s="38">
        <f t="shared" si="5"/>
        <v>451.27561172249</v>
      </c>
      <c r="I23" s="39">
        <f t="shared" si="6"/>
        <v>0</v>
      </c>
      <c r="J23" s="24">
        <f t="shared" si="7"/>
        <v>168423.988045876</v>
      </c>
    </row>
    <row r="24" spans="1:15" x14ac:dyDescent="0.3">
      <c r="A24" s="28" t="str">
        <f t="shared" si="0"/>
        <v>Yes</v>
      </c>
      <c r="B24" s="28" t="str">
        <f t="shared" si="1"/>
        <v>No</v>
      </c>
      <c r="C24" s="36">
        <f t="shared" si="2"/>
        <v>-1304.7529871514198</v>
      </c>
      <c r="D24">
        <v>16</v>
      </c>
      <c r="E24" s="24">
        <f t="shared" si="8"/>
        <v>168423.988045876</v>
      </c>
      <c r="F24" s="38">
        <f t="shared" si="3"/>
        <v>-1154.9225436291504</v>
      </c>
      <c r="G24" s="24">
        <f t="shared" si="4"/>
        <v>701.76661685781664</v>
      </c>
      <c r="H24" s="38">
        <f t="shared" si="5"/>
        <v>453.15592677133372</v>
      </c>
      <c r="I24" s="39">
        <f t="shared" si="6"/>
        <v>0</v>
      </c>
      <c r="J24" s="24">
        <f t="shared" si="7"/>
        <v>167970.83211910466</v>
      </c>
    </row>
    <row r="25" spans="1:15" x14ac:dyDescent="0.3">
      <c r="A25" s="28" t="str">
        <f t="shared" si="0"/>
        <v>Yes</v>
      </c>
      <c r="B25" s="28" t="str">
        <f t="shared" si="1"/>
        <v>No</v>
      </c>
      <c r="C25" s="36">
        <f t="shared" si="2"/>
        <v>-1304.7529871514198</v>
      </c>
      <c r="D25">
        <v>17</v>
      </c>
      <c r="E25" s="24">
        <f t="shared" si="8"/>
        <v>167970.83211910466</v>
      </c>
      <c r="F25" s="38">
        <f t="shared" si="3"/>
        <v>-1154.9225436291504</v>
      </c>
      <c r="G25" s="24">
        <f t="shared" si="4"/>
        <v>699.87846716293609</v>
      </c>
      <c r="H25" s="38">
        <f t="shared" si="5"/>
        <v>455.04407646621428</v>
      </c>
      <c r="I25" s="39">
        <f t="shared" si="6"/>
        <v>0</v>
      </c>
      <c r="J25" s="24">
        <f t="shared" si="7"/>
        <v>167515.78804263845</v>
      </c>
    </row>
    <row r="26" spans="1:15" x14ac:dyDescent="0.3">
      <c r="A26" s="28" t="str">
        <f t="shared" si="0"/>
        <v>Yes</v>
      </c>
      <c r="B26" s="28" t="str">
        <f t="shared" si="1"/>
        <v>No</v>
      </c>
      <c r="C26" s="36">
        <f t="shared" si="2"/>
        <v>-1304.7529871514198</v>
      </c>
      <c r="D26">
        <v>18</v>
      </c>
      <c r="E26" s="24">
        <f t="shared" si="8"/>
        <v>167515.78804263845</v>
      </c>
      <c r="F26" s="38">
        <f t="shared" si="3"/>
        <v>-1154.9225436291504</v>
      </c>
      <c r="G26" s="24">
        <f t="shared" si="4"/>
        <v>697.98245017766021</v>
      </c>
      <c r="H26" s="38">
        <f t="shared" si="5"/>
        <v>456.94009345149016</v>
      </c>
      <c r="I26" s="39">
        <f t="shared" si="6"/>
        <v>0</v>
      </c>
      <c r="J26" s="24">
        <f t="shared" si="7"/>
        <v>167058.84794918695</v>
      </c>
    </row>
    <row r="27" spans="1:15" x14ac:dyDescent="0.3">
      <c r="A27" s="28" t="str">
        <f t="shared" si="0"/>
        <v>Yes</v>
      </c>
      <c r="B27" s="28" t="str">
        <f t="shared" si="1"/>
        <v>No</v>
      </c>
      <c r="C27" s="36">
        <f t="shared" si="2"/>
        <v>-1304.7529871514198</v>
      </c>
      <c r="D27">
        <v>19</v>
      </c>
      <c r="E27" s="24">
        <f t="shared" si="8"/>
        <v>167058.84794918695</v>
      </c>
      <c r="F27" s="38">
        <f t="shared" si="3"/>
        <v>-1154.9225436291504</v>
      </c>
      <c r="G27" s="24">
        <f t="shared" si="4"/>
        <v>696.07853312161228</v>
      </c>
      <c r="H27" s="38">
        <f t="shared" si="5"/>
        <v>458.84401050753809</v>
      </c>
      <c r="I27" s="39">
        <f t="shared" si="6"/>
        <v>0</v>
      </c>
      <c r="J27" s="24">
        <f t="shared" si="7"/>
        <v>166600.00393867941</v>
      </c>
    </row>
    <row r="28" spans="1:15" x14ac:dyDescent="0.3">
      <c r="A28" s="28" t="str">
        <f t="shared" si="0"/>
        <v>Yes</v>
      </c>
      <c r="B28" s="28" t="str">
        <f t="shared" si="1"/>
        <v>No</v>
      </c>
      <c r="C28" s="36">
        <f t="shared" si="2"/>
        <v>-1304.7529871514198</v>
      </c>
      <c r="D28">
        <v>20</v>
      </c>
      <c r="E28" s="24">
        <f t="shared" si="8"/>
        <v>166600.00393867941</v>
      </c>
      <c r="F28" s="38">
        <f t="shared" si="3"/>
        <v>-1154.9225436291504</v>
      </c>
      <c r="G28" s="24">
        <f t="shared" si="4"/>
        <v>694.16668307783084</v>
      </c>
      <c r="H28" s="38">
        <f t="shared" si="5"/>
        <v>460.75586055131953</v>
      </c>
      <c r="I28" s="39">
        <f t="shared" si="6"/>
        <v>0</v>
      </c>
      <c r="J28" s="24">
        <f t="shared" si="7"/>
        <v>166139.24807812809</v>
      </c>
    </row>
    <row r="29" spans="1:15" x14ac:dyDescent="0.3">
      <c r="A29" s="28" t="str">
        <f t="shared" si="0"/>
        <v>Yes</v>
      </c>
      <c r="B29" s="28" t="str">
        <f t="shared" si="1"/>
        <v>No</v>
      </c>
      <c r="C29" s="36">
        <f t="shared" si="2"/>
        <v>-1304.7529871514198</v>
      </c>
      <c r="D29">
        <v>21</v>
      </c>
      <c r="E29" s="24">
        <f t="shared" si="8"/>
        <v>166139.24807812809</v>
      </c>
      <c r="F29" s="38">
        <f t="shared" si="3"/>
        <v>-1154.9225436291504</v>
      </c>
      <c r="G29" s="24">
        <f t="shared" si="4"/>
        <v>692.24686699220035</v>
      </c>
      <c r="H29" s="38">
        <f t="shared" si="5"/>
        <v>462.67567663695002</v>
      </c>
      <c r="I29" s="39">
        <f t="shared" si="6"/>
        <v>0</v>
      </c>
      <c r="J29" s="24">
        <f t="shared" si="7"/>
        <v>165676.57240149114</v>
      </c>
    </row>
    <row r="30" spans="1:15" x14ac:dyDescent="0.3">
      <c r="A30" s="28" t="str">
        <f t="shared" si="0"/>
        <v>Yes</v>
      </c>
      <c r="B30" s="28" t="str">
        <f t="shared" si="1"/>
        <v>No</v>
      </c>
      <c r="C30" s="36">
        <f t="shared" si="2"/>
        <v>-1304.7529871514198</v>
      </c>
      <c r="D30">
        <v>22</v>
      </c>
      <c r="E30" s="24">
        <f t="shared" si="8"/>
        <v>165676.57240149114</v>
      </c>
      <c r="F30" s="38">
        <f t="shared" si="3"/>
        <v>-1154.9225436291504</v>
      </c>
      <c r="G30" s="24">
        <f t="shared" si="4"/>
        <v>690.31905167287971</v>
      </c>
      <c r="H30" s="38">
        <f t="shared" si="5"/>
        <v>464.60349195627066</v>
      </c>
      <c r="I30" s="39">
        <f t="shared" si="6"/>
        <v>0</v>
      </c>
      <c r="J30" s="24">
        <f t="shared" si="7"/>
        <v>165211.96890953486</v>
      </c>
    </row>
    <row r="31" spans="1:15" x14ac:dyDescent="0.3">
      <c r="A31" s="28" t="str">
        <f t="shared" si="0"/>
        <v>Yes</v>
      </c>
      <c r="B31" s="28" t="str">
        <f t="shared" si="1"/>
        <v>No</v>
      </c>
      <c r="C31" s="36">
        <f t="shared" si="2"/>
        <v>-1304.7529871514198</v>
      </c>
      <c r="D31">
        <v>23</v>
      </c>
      <c r="E31" s="24">
        <f t="shared" si="8"/>
        <v>165211.96890953486</v>
      </c>
      <c r="F31" s="38">
        <f t="shared" si="3"/>
        <v>-1154.9225436291504</v>
      </c>
      <c r="G31" s="24">
        <f t="shared" si="4"/>
        <v>688.38320378972855</v>
      </c>
      <c r="H31" s="38">
        <f t="shared" si="5"/>
        <v>466.53933983942181</v>
      </c>
      <c r="I31" s="39">
        <f t="shared" si="6"/>
        <v>0</v>
      </c>
      <c r="J31" s="24">
        <f t="shared" si="7"/>
        <v>164745.42956969544</v>
      </c>
    </row>
    <row r="32" spans="1:15" x14ac:dyDescent="0.3">
      <c r="A32" s="28" t="str">
        <f t="shared" si="0"/>
        <v>Yes</v>
      </c>
      <c r="B32" s="28" t="str">
        <f t="shared" si="1"/>
        <v>No</v>
      </c>
      <c r="C32" s="36">
        <f t="shared" si="2"/>
        <v>-1304.7529871514198</v>
      </c>
      <c r="D32">
        <v>24</v>
      </c>
      <c r="E32" s="24">
        <f t="shared" si="8"/>
        <v>164745.42956969544</v>
      </c>
      <c r="F32" s="38">
        <f t="shared" si="3"/>
        <v>-1154.9225436291504</v>
      </c>
      <c r="G32" s="24">
        <f t="shared" si="4"/>
        <v>686.43928987373101</v>
      </c>
      <c r="H32" s="38">
        <f t="shared" si="5"/>
        <v>468.48325375541936</v>
      </c>
      <c r="I32" s="39">
        <f t="shared" si="6"/>
        <v>0</v>
      </c>
      <c r="J32" s="24">
        <f t="shared" si="7"/>
        <v>164276.94631594</v>
      </c>
      <c r="K32" s="2">
        <f>E21-J32</f>
        <v>5495.2587961314712</v>
      </c>
    </row>
    <row r="33" spans="1:11" x14ac:dyDescent="0.3">
      <c r="A33" s="28" t="str">
        <f t="shared" si="0"/>
        <v>Yes</v>
      </c>
      <c r="B33" s="28" t="str">
        <f t="shared" si="1"/>
        <v>No</v>
      </c>
      <c r="C33" s="36">
        <f t="shared" si="2"/>
        <v>-1304.7529871514198</v>
      </c>
      <c r="D33">
        <v>25</v>
      </c>
      <c r="E33" s="24">
        <f t="shared" si="8"/>
        <v>164276.94631594</v>
      </c>
      <c r="F33" s="38">
        <f t="shared" si="3"/>
        <v>-1154.9225436291504</v>
      </c>
      <c r="G33" s="24">
        <f t="shared" si="4"/>
        <v>684.48727631641668</v>
      </c>
      <c r="H33" s="38">
        <f t="shared" si="5"/>
        <v>470.43526731273369</v>
      </c>
      <c r="I33" s="39">
        <f t="shared" si="6"/>
        <v>0</v>
      </c>
      <c r="J33" s="24">
        <f t="shared" si="7"/>
        <v>163806.51104862726</v>
      </c>
    </row>
    <row r="34" spans="1:11" x14ac:dyDescent="0.3">
      <c r="A34" s="28" t="str">
        <f t="shared" si="0"/>
        <v>Yes</v>
      </c>
      <c r="B34" s="28" t="str">
        <f t="shared" si="1"/>
        <v>No</v>
      </c>
      <c r="C34" s="36">
        <f t="shared" si="2"/>
        <v>-1304.7529871514198</v>
      </c>
      <c r="D34">
        <v>26</v>
      </c>
      <c r="E34" s="24">
        <f t="shared" si="8"/>
        <v>163806.51104862726</v>
      </c>
      <c r="F34" s="38">
        <f t="shared" si="3"/>
        <v>-1154.9225436291504</v>
      </c>
      <c r="G34" s="24">
        <f t="shared" si="4"/>
        <v>682.52712936928026</v>
      </c>
      <c r="H34" s="38">
        <f t="shared" si="5"/>
        <v>472.39541425987011</v>
      </c>
      <c r="I34" s="39">
        <f t="shared" si="6"/>
        <v>0</v>
      </c>
      <c r="J34" s="24">
        <f t="shared" si="7"/>
        <v>163334.11563436739</v>
      </c>
    </row>
    <row r="35" spans="1:11" x14ac:dyDescent="0.3">
      <c r="A35" s="28" t="str">
        <f t="shared" si="0"/>
        <v>Yes</v>
      </c>
      <c r="B35" s="28" t="str">
        <f t="shared" si="1"/>
        <v>No</v>
      </c>
      <c r="C35" s="36">
        <f t="shared" si="2"/>
        <v>-1304.7529871514198</v>
      </c>
      <c r="D35">
        <v>27</v>
      </c>
      <c r="E35" s="24">
        <f t="shared" si="8"/>
        <v>163334.11563436739</v>
      </c>
      <c r="F35" s="38">
        <f t="shared" si="3"/>
        <v>-1154.9225436291504</v>
      </c>
      <c r="G35" s="24">
        <f t="shared" si="4"/>
        <v>680.55881514319742</v>
      </c>
      <c r="H35" s="38">
        <f t="shared" si="5"/>
        <v>474.36372848595295</v>
      </c>
      <c r="I35" s="39">
        <f t="shared" si="6"/>
        <v>0</v>
      </c>
      <c r="J35" s="24">
        <f t="shared" si="7"/>
        <v>162859.75190588145</v>
      </c>
    </row>
    <row r="36" spans="1:11" x14ac:dyDescent="0.3">
      <c r="A36" s="28" t="str">
        <f t="shared" si="0"/>
        <v>Yes</v>
      </c>
      <c r="B36" s="28" t="str">
        <f t="shared" si="1"/>
        <v>No</v>
      </c>
      <c r="C36" s="36">
        <f t="shared" si="2"/>
        <v>-1304.7529871514198</v>
      </c>
      <c r="D36">
        <v>28</v>
      </c>
      <c r="E36" s="24">
        <f t="shared" si="8"/>
        <v>162859.75190588145</v>
      </c>
      <c r="F36" s="38">
        <f t="shared" si="3"/>
        <v>-1154.9225436291504</v>
      </c>
      <c r="G36" s="24">
        <f t="shared" si="4"/>
        <v>678.58229960783933</v>
      </c>
      <c r="H36" s="38">
        <f t="shared" si="5"/>
        <v>476.34024402131104</v>
      </c>
      <c r="I36" s="39">
        <f t="shared" si="6"/>
        <v>0</v>
      </c>
      <c r="J36" s="24">
        <f t="shared" si="7"/>
        <v>162383.41166186013</v>
      </c>
    </row>
    <row r="37" spans="1:11" x14ac:dyDescent="0.3">
      <c r="A37" s="28" t="str">
        <f t="shared" si="0"/>
        <v>Yes</v>
      </c>
      <c r="B37" s="28" t="str">
        <f t="shared" si="1"/>
        <v>No</v>
      </c>
      <c r="C37" s="36">
        <f t="shared" si="2"/>
        <v>-1304.7529871514198</v>
      </c>
      <c r="D37">
        <v>29</v>
      </c>
      <c r="E37" s="24">
        <f t="shared" si="8"/>
        <v>162383.41166186013</v>
      </c>
      <c r="F37" s="38">
        <f t="shared" si="3"/>
        <v>-1154.9225436291504</v>
      </c>
      <c r="G37" s="24">
        <f t="shared" si="4"/>
        <v>676.59754859108386</v>
      </c>
      <c r="H37" s="38">
        <f t="shared" si="5"/>
        <v>478.3249950380665</v>
      </c>
      <c r="I37" s="39">
        <f t="shared" si="6"/>
        <v>0</v>
      </c>
      <c r="J37" s="24">
        <f t="shared" si="7"/>
        <v>161905.08666682206</v>
      </c>
    </row>
    <row r="38" spans="1:11" x14ac:dyDescent="0.3">
      <c r="A38" s="28" t="str">
        <f t="shared" si="0"/>
        <v>Yes</v>
      </c>
      <c r="B38" s="28" t="str">
        <f t="shared" si="1"/>
        <v>No</v>
      </c>
      <c r="C38" s="36">
        <f t="shared" si="2"/>
        <v>-1304.7529871514198</v>
      </c>
      <c r="D38">
        <v>30</v>
      </c>
      <c r="E38" s="24">
        <f t="shared" si="8"/>
        <v>161905.08666682206</v>
      </c>
      <c r="F38" s="38">
        <f t="shared" si="3"/>
        <v>-1154.9225436291504</v>
      </c>
      <c r="G38" s="24">
        <f t="shared" si="4"/>
        <v>674.60452777842522</v>
      </c>
      <c r="H38" s="38">
        <f t="shared" si="5"/>
        <v>480.31801585072515</v>
      </c>
      <c r="I38" s="39">
        <f t="shared" si="6"/>
        <v>0</v>
      </c>
      <c r="J38" s="24">
        <f t="shared" si="7"/>
        <v>161424.76865097132</v>
      </c>
    </row>
    <row r="39" spans="1:11" x14ac:dyDescent="0.3">
      <c r="A39" s="28" t="str">
        <f t="shared" si="0"/>
        <v>Yes</v>
      </c>
      <c r="B39" s="28" t="str">
        <f t="shared" si="1"/>
        <v>No</v>
      </c>
      <c r="C39" s="36">
        <f t="shared" si="2"/>
        <v>-1304.7529871514198</v>
      </c>
      <c r="D39">
        <v>31</v>
      </c>
      <c r="E39" s="24">
        <f t="shared" si="8"/>
        <v>161424.76865097132</v>
      </c>
      <c r="F39" s="38">
        <f t="shared" si="3"/>
        <v>-1154.9225436291504</v>
      </c>
      <c r="G39" s="24">
        <f t="shared" si="4"/>
        <v>672.60320271238049</v>
      </c>
      <c r="H39" s="38">
        <f t="shared" si="5"/>
        <v>482.31934091676987</v>
      </c>
      <c r="I39" s="39">
        <f t="shared" si="6"/>
        <v>0</v>
      </c>
      <c r="J39" s="24">
        <f t="shared" si="7"/>
        <v>160942.44931005457</v>
      </c>
    </row>
    <row r="40" spans="1:11" x14ac:dyDescent="0.3">
      <c r="A40" s="28" t="str">
        <f t="shared" si="0"/>
        <v>Yes</v>
      </c>
      <c r="B40" s="28" t="str">
        <f t="shared" si="1"/>
        <v>No</v>
      </c>
      <c r="C40" s="36">
        <f t="shared" si="2"/>
        <v>-1304.7529871514198</v>
      </c>
      <c r="D40">
        <v>32</v>
      </c>
      <c r="E40" s="24">
        <f t="shared" si="8"/>
        <v>160942.44931005457</v>
      </c>
      <c r="F40" s="38">
        <f t="shared" si="3"/>
        <v>-1154.9225436291504</v>
      </c>
      <c r="G40" s="24">
        <f t="shared" si="4"/>
        <v>670.59353879189405</v>
      </c>
      <c r="H40" s="38">
        <f t="shared" si="5"/>
        <v>484.32900483725632</v>
      </c>
      <c r="I40" s="39">
        <f t="shared" si="6"/>
        <v>0</v>
      </c>
      <c r="J40" s="24">
        <f t="shared" si="7"/>
        <v>160458.12030521731</v>
      </c>
    </row>
    <row r="41" spans="1:11" x14ac:dyDescent="0.3">
      <c r="A41" s="28" t="str">
        <f t="shared" si="0"/>
        <v>Yes</v>
      </c>
      <c r="B41" s="28" t="str">
        <f t="shared" si="1"/>
        <v>No</v>
      </c>
      <c r="C41" s="36">
        <f t="shared" si="2"/>
        <v>-1304.7529871514198</v>
      </c>
      <c r="D41">
        <v>33</v>
      </c>
      <c r="E41" s="24">
        <f t="shared" si="8"/>
        <v>160458.12030521731</v>
      </c>
      <c r="F41" s="38">
        <f t="shared" si="3"/>
        <v>-1154.9225436291504</v>
      </c>
      <c r="G41" s="24">
        <f t="shared" si="4"/>
        <v>668.57550127173874</v>
      </c>
      <c r="H41" s="38">
        <f t="shared" si="5"/>
        <v>486.34704235741162</v>
      </c>
      <c r="I41" s="39">
        <f t="shared" si="6"/>
        <v>0</v>
      </c>
      <c r="J41" s="24">
        <f t="shared" si="7"/>
        <v>159971.7732628599</v>
      </c>
    </row>
    <row r="42" spans="1:11" x14ac:dyDescent="0.3">
      <c r="A42" s="28" t="str">
        <f t="shared" si="0"/>
        <v>Yes</v>
      </c>
      <c r="B42" s="28" t="str">
        <f t="shared" si="1"/>
        <v>No</v>
      </c>
      <c r="C42" s="36">
        <f t="shared" si="2"/>
        <v>-1304.7529871514198</v>
      </c>
      <c r="D42">
        <v>34</v>
      </c>
      <c r="E42" s="24">
        <f t="shared" si="8"/>
        <v>159971.7732628599</v>
      </c>
      <c r="F42" s="38">
        <f t="shared" si="3"/>
        <v>-1154.9225436291504</v>
      </c>
      <c r="G42" s="24">
        <f t="shared" si="4"/>
        <v>666.54905526191624</v>
      </c>
      <c r="H42" s="38">
        <f t="shared" si="5"/>
        <v>488.37348836723413</v>
      </c>
      <c r="I42" s="39">
        <f t="shared" si="6"/>
        <v>0</v>
      </c>
      <c r="J42" s="24">
        <f t="shared" si="7"/>
        <v>159483.39977449266</v>
      </c>
    </row>
    <row r="43" spans="1:11" x14ac:dyDescent="0.3">
      <c r="A43" s="28" t="str">
        <f t="shared" si="0"/>
        <v>Yes</v>
      </c>
      <c r="B43" s="28" t="str">
        <f t="shared" si="1"/>
        <v>No</v>
      </c>
      <c r="C43" s="36">
        <f t="shared" si="2"/>
        <v>-1304.7529871514198</v>
      </c>
      <c r="D43">
        <v>35</v>
      </c>
      <c r="E43" s="24">
        <f t="shared" si="8"/>
        <v>159483.39977449266</v>
      </c>
      <c r="F43" s="38">
        <f t="shared" si="3"/>
        <v>-1154.9225436291504</v>
      </c>
      <c r="G43" s="24">
        <f t="shared" si="4"/>
        <v>664.51416572705273</v>
      </c>
      <c r="H43" s="38">
        <f t="shared" si="5"/>
        <v>490.40837790209764</v>
      </c>
      <c r="I43" s="39">
        <f t="shared" si="6"/>
        <v>0</v>
      </c>
      <c r="J43" s="24">
        <f t="shared" si="7"/>
        <v>158992.99139659057</v>
      </c>
    </row>
    <row r="44" spans="1:11" x14ac:dyDescent="0.3">
      <c r="A44" s="28" t="str">
        <f t="shared" si="0"/>
        <v>Yes</v>
      </c>
      <c r="B44" s="28" t="str">
        <f t="shared" si="1"/>
        <v>No</v>
      </c>
      <c r="C44" s="36">
        <f t="shared" si="2"/>
        <v>-1304.7529871514198</v>
      </c>
      <c r="D44">
        <v>36</v>
      </c>
      <c r="E44" s="24">
        <f t="shared" si="8"/>
        <v>158992.99139659057</v>
      </c>
      <c r="F44" s="38">
        <f t="shared" si="3"/>
        <v>-1154.9225436291504</v>
      </c>
      <c r="G44" s="24">
        <f t="shared" si="4"/>
        <v>662.47079748579404</v>
      </c>
      <c r="H44" s="38">
        <f t="shared" si="5"/>
        <v>492.45174614335633</v>
      </c>
      <c r="I44" s="39">
        <f t="shared" si="6"/>
        <v>0</v>
      </c>
      <c r="J44" s="24">
        <f t="shared" si="7"/>
        <v>158500.53965044723</v>
      </c>
      <c r="K44" s="2">
        <f>E33-J44</f>
        <v>5776.4066654927738</v>
      </c>
    </row>
    <row r="45" spans="1:11" x14ac:dyDescent="0.3">
      <c r="A45" s="28" t="str">
        <f t="shared" si="0"/>
        <v>Yes</v>
      </c>
      <c r="B45" s="28" t="str">
        <f t="shared" si="1"/>
        <v>No</v>
      </c>
      <c r="C45" s="36">
        <f t="shared" si="2"/>
        <v>-1304.7529871514198</v>
      </c>
      <c r="D45">
        <v>37</v>
      </c>
      <c r="E45" s="24">
        <f t="shared" si="8"/>
        <v>158500.53965044723</v>
      </c>
      <c r="F45" s="38">
        <f t="shared" si="3"/>
        <v>-1154.9225436291504</v>
      </c>
      <c r="G45" s="24">
        <f t="shared" si="4"/>
        <v>660.41891521019681</v>
      </c>
      <c r="H45" s="38">
        <f t="shared" si="5"/>
        <v>494.50362841895355</v>
      </c>
      <c r="I45" s="39">
        <f t="shared" si="6"/>
        <v>0</v>
      </c>
      <c r="J45" s="24">
        <f t="shared" si="7"/>
        <v>158006.03602202827</v>
      </c>
    </row>
    <row r="46" spans="1:11" x14ac:dyDescent="0.3">
      <c r="A46" s="28" t="str">
        <f t="shared" si="0"/>
        <v>Yes</v>
      </c>
      <c r="B46" s="28" t="str">
        <f t="shared" si="1"/>
        <v>No</v>
      </c>
      <c r="C46" s="36">
        <f t="shared" si="2"/>
        <v>-1304.7529871514198</v>
      </c>
      <c r="D46">
        <v>38</v>
      </c>
      <c r="E46" s="24">
        <f t="shared" si="8"/>
        <v>158006.03602202827</v>
      </c>
      <c r="F46" s="38">
        <f t="shared" si="3"/>
        <v>-1154.9225436291504</v>
      </c>
      <c r="G46" s="24">
        <f t="shared" si="4"/>
        <v>658.35848342511781</v>
      </c>
      <c r="H46" s="38">
        <f t="shared" si="5"/>
        <v>496.56406020403256</v>
      </c>
      <c r="I46" s="39">
        <f t="shared" si="6"/>
        <v>0</v>
      </c>
      <c r="J46" s="24">
        <f t="shared" si="7"/>
        <v>157509.47196182425</v>
      </c>
    </row>
    <row r="47" spans="1:11" x14ac:dyDescent="0.3">
      <c r="A47" s="28" t="str">
        <f t="shared" si="0"/>
        <v>Yes</v>
      </c>
      <c r="B47" s="28" t="str">
        <f t="shared" si="1"/>
        <v>No</v>
      </c>
      <c r="C47" s="36">
        <f t="shared" si="2"/>
        <v>-1304.7529871514198</v>
      </c>
      <c r="D47">
        <v>39</v>
      </c>
      <c r="E47" s="24">
        <f t="shared" si="8"/>
        <v>157509.47196182425</v>
      </c>
      <c r="F47" s="38">
        <f t="shared" si="3"/>
        <v>-1154.9225436291504</v>
      </c>
      <c r="G47" s="24">
        <f t="shared" si="4"/>
        <v>656.28946650760099</v>
      </c>
      <c r="H47" s="38">
        <f t="shared" si="5"/>
        <v>498.63307712154938</v>
      </c>
      <c r="I47" s="39">
        <f t="shared" si="6"/>
        <v>0</v>
      </c>
      <c r="J47" s="24">
        <f t="shared" si="7"/>
        <v>157010.83888470271</v>
      </c>
    </row>
    <row r="48" spans="1:11" x14ac:dyDescent="0.3">
      <c r="A48" s="28" t="str">
        <f t="shared" si="0"/>
        <v>Yes</v>
      </c>
      <c r="B48" s="28" t="str">
        <f t="shared" si="1"/>
        <v>No</v>
      </c>
      <c r="C48" s="36">
        <f t="shared" si="2"/>
        <v>-1304.7529871514198</v>
      </c>
      <c r="D48">
        <v>40</v>
      </c>
      <c r="E48" s="24">
        <f t="shared" si="8"/>
        <v>157010.83888470271</v>
      </c>
      <c r="F48" s="38">
        <f t="shared" si="3"/>
        <v>-1154.9225436291504</v>
      </c>
      <c r="G48" s="24">
        <f t="shared" si="4"/>
        <v>654.21182868626124</v>
      </c>
      <c r="H48" s="38">
        <f t="shared" si="5"/>
        <v>500.71071494288913</v>
      </c>
      <c r="I48" s="39">
        <f t="shared" si="6"/>
        <v>0</v>
      </c>
      <c r="J48" s="24">
        <f t="shared" si="7"/>
        <v>156510.12816975982</v>
      </c>
    </row>
    <row r="49" spans="1:11" x14ac:dyDescent="0.3">
      <c r="A49" s="28" t="str">
        <f t="shared" si="0"/>
        <v>Yes</v>
      </c>
      <c r="B49" s="28" t="str">
        <f t="shared" si="1"/>
        <v>No</v>
      </c>
      <c r="C49" s="36">
        <f t="shared" si="2"/>
        <v>-1304.7529871514198</v>
      </c>
      <c r="D49">
        <v>41</v>
      </c>
      <c r="E49" s="24">
        <f t="shared" si="8"/>
        <v>156510.12816975982</v>
      </c>
      <c r="F49" s="38">
        <f t="shared" si="3"/>
        <v>-1154.9225436291504</v>
      </c>
      <c r="G49" s="24">
        <f t="shared" si="4"/>
        <v>652.12553404066591</v>
      </c>
      <c r="H49" s="38">
        <f t="shared" si="5"/>
        <v>502.79700958848446</v>
      </c>
      <c r="I49" s="39">
        <f t="shared" si="6"/>
        <v>0</v>
      </c>
      <c r="J49" s="24">
        <f t="shared" si="7"/>
        <v>156007.33116017134</v>
      </c>
    </row>
    <row r="50" spans="1:11" x14ac:dyDescent="0.3">
      <c r="A50" s="28" t="str">
        <f t="shared" si="0"/>
        <v>Yes</v>
      </c>
      <c r="B50" s="28" t="str">
        <f t="shared" si="1"/>
        <v>No</v>
      </c>
      <c r="C50" s="36">
        <f t="shared" si="2"/>
        <v>-1304.7529871514198</v>
      </c>
      <c r="D50">
        <v>42</v>
      </c>
      <c r="E50" s="24">
        <f t="shared" si="8"/>
        <v>156007.33116017134</v>
      </c>
      <c r="F50" s="38">
        <f t="shared" si="3"/>
        <v>-1154.9225436291504</v>
      </c>
      <c r="G50" s="24">
        <f t="shared" si="4"/>
        <v>650.03054650071385</v>
      </c>
      <c r="H50" s="38">
        <f t="shared" si="5"/>
        <v>504.89199712843651</v>
      </c>
      <c r="I50" s="39">
        <f t="shared" si="6"/>
        <v>0</v>
      </c>
      <c r="J50" s="24">
        <f t="shared" si="7"/>
        <v>155502.4391630429</v>
      </c>
    </row>
    <row r="51" spans="1:11" x14ac:dyDescent="0.3">
      <c r="A51" s="28" t="str">
        <f t="shared" si="0"/>
        <v>Yes</v>
      </c>
      <c r="B51" s="28" t="str">
        <f t="shared" si="1"/>
        <v>No</v>
      </c>
      <c r="C51" s="36">
        <f t="shared" si="2"/>
        <v>-1304.7529871514198</v>
      </c>
      <c r="D51">
        <v>43</v>
      </c>
      <c r="E51" s="24">
        <f t="shared" si="8"/>
        <v>155502.4391630429</v>
      </c>
      <c r="F51" s="38">
        <f t="shared" si="3"/>
        <v>-1154.9225436291504</v>
      </c>
      <c r="G51" s="24">
        <f t="shared" si="4"/>
        <v>647.92682984601208</v>
      </c>
      <c r="H51" s="38">
        <f t="shared" si="5"/>
        <v>506.99571378313829</v>
      </c>
      <c r="I51" s="39">
        <f t="shared" si="6"/>
        <v>0</v>
      </c>
      <c r="J51" s="24">
        <f t="shared" si="7"/>
        <v>154995.44344925976</v>
      </c>
    </row>
    <row r="52" spans="1:11" x14ac:dyDescent="0.3">
      <c r="A52" s="28" t="str">
        <f t="shared" si="0"/>
        <v>Yes</v>
      </c>
      <c r="B52" s="28" t="str">
        <f t="shared" si="1"/>
        <v>No</v>
      </c>
      <c r="C52" s="36">
        <f t="shared" si="2"/>
        <v>-1304.7529871514198</v>
      </c>
      <c r="D52">
        <v>44</v>
      </c>
      <c r="E52" s="24">
        <f t="shared" si="8"/>
        <v>154995.44344925976</v>
      </c>
      <c r="F52" s="38">
        <f t="shared" si="3"/>
        <v>-1154.9225436291504</v>
      </c>
      <c r="G52" s="24">
        <f t="shared" si="4"/>
        <v>645.81434770524902</v>
      </c>
      <c r="H52" s="38">
        <f t="shared" si="5"/>
        <v>509.10819592390135</v>
      </c>
      <c r="I52" s="39">
        <f t="shared" si="6"/>
        <v>0</v>
      </c>
      <c r="J52" s="24">
        <f t="shared" si="7"/>
        <v>154486.33525333586</v>
      </c>
    </row>
    <row r="53" spans="1:11" x14ac:dyDescent="0.3">
      <c r="A53" s="28" t="str">
        <f t="shared" si="0"/>
        <v>Yes</v>
      </c>
      <c r="B53" s="28" t="str">
        <f t="shared" si="1"/>
        <v>No</v>
      </c>
      <c r="C53" s="36">
        <f t="shared" si="2"/>
        <v>-1304.7529871514198</v>
      </c>
      <c r="D53">
        <v>45</v>
      </c>
      <c r="E53" s="24">
        <f t="shared" si="8"/>
        <v>154486.33525333586</v>
      </c>
      <c r="F53" s="38">
        <f t="shared" si="3"/>
        <v>-1154.9225436291504</v>
      </c>
      <c r="G53" s="24">
        <f t="shared" si="4"/>
        <v>643.69306355556603</v>
      </c>
      <c r="H53" s="38">
        <f t="shared" si="5"/>
        <v>511.22948007358434</v>
      </c>
      <c r="I53" s="39">
        <f t="shared" si="6"/>
        <v>0</v>
      </c>
      <c r="J53" s="24">
        <f t="shared" si="7"/>
        <v>153975.10577326227</v>
      </c>
    </row>
    <row r="54" spans="1:11" x14ac:dyDescent="0.3">
      <c r="A54" s="28" t="str">
        <f t="shared" si="0"/>
        <v>Yes</v>
      </c>
      <c r="B54" s="28" t="str">
        <f t="shared" si="1"/>
        <v>No</v>
      </c>
      <c r="C54" s="36">
        <f t="shared" si="2"/>
        <v>-1304.7529871514198</v>
      </c>
      <c r="D54">
        <v>46</v>
      </c>
      <c r="E54" s="24">
        <f t="shared" si="8"/>
        <v>153975.10577326227</v>
      </c>
      <c r="F54" s="38">
        <f t="shared" si="3"/>
        <v>-1154.9225436291504</v>
      </c>
      <c r="G54" s="24">
        <f t="shared" si="4"/>
        <v>641.56294072192611</v>
      </c>
      <c r="H54" s="38">
        <f t="shared" si="5"/>
        <v>513.35960290722426</v>
      </c>
      <c r="I54" s="39">
        <f t="shared" si="6"/>
        <v>0</v>
      </c>
      <c r="J54" s="24">
        <f t="shared" si="7"/>
        <v>153461.74617035504</v>
      </c>
    </row>
    <row r="55" spans="1:11" x14ac:dyDescent="0.3">
      <c r="A55" s="28" t="str">
        <f t="shared" si="0"/>
        <v>Yes</v>
      </c>
      <c r="B55" s="28" t="str">
        <f t="shared" si="1"/>
        <v>No</v>
      </c>
      <c r="C55" s="36">
        <f t="shared" si="2"/>
        <v>-1304.7529871514198</v>
      </c>
      <c r="D55">
        <v>47</v>
      </c>
      <c r="E55" s="24">
        <f t="shared" si="8"/>
        <v>153461.74617035504</v>
      </c>
      <c r="F55" s="38">
        <f t="shared" si="3"/>
        <v>-1154.9225436291504</v>
      </c>
      <c r="G55" s="24">
        <f t="shared" si="4"/>
        <v>639.42394237647932</v>
      </c>
      <c r="H55" s="38">
        <f t="shared" si="5"/>
        <v>515.49860125267105</v>
      </c>
      <c r="I55" s="39">
        <f t="shared" si="6"/>
        <v>0</v>
      </c>
      <c r="J55" s="24">
        <f t="shared" si="7"/>
        <v>152946.24756910236</v>
      </c>
    </row>
    <row r="56" spans="1:11" x14ac:dyDescent="0.3">
      <c r="A56" s="28" t="str">
        <f t="shared" si="0"/>
        <v>Yes</v>
      </c>
      <c r="B56" s="28" t="str">
        <f t="shared" si="1"/>
        <v>No</v>
      </c>
      <c r="C56" s="36">
        <f t="shared" si="2"/>
        <v>-1304.7529871514198</v>
      </c>
      <c r="D56">
        <v>48</v>
      </c>
      <c r="E56" s="24">
        <f t="shared" si="8"/>
        <v>152946.24756910236</v>
      </c>
      <c r="F56" s="38">
        <f t="shared" si="3"/>
        <v>-1154.9225436291504</v>
      </c>
      <c r="G56" s="24">
        <f t="shared" si="4"/>
        <v>637.27603153792643</v>
      </c>
      <c r="H56" s="38">
        <f t="shared" si="5"/>
        <v>517.64651209122394</v>
      </c>
      <c r="I56" s="39">
        <f t="shared" si="6"/>
        <v>0</v>
      </c>
      <c r="J56" s="24">
        <f t="shared" si="7"/>
        <v>152428.60105701114</v>
      </c>
      <c r="K56" s="2">
        <f>E45-J56</f>
        <v>6071.9385934360907</v>
      </c>
    </row>
    <row r="57" spans="1:11" x14ac:dyDescent="0.3">
      <c r="A57" s="28" t="str">
        <f t="shared" si="0"/>
        <v>Yes</v>
      </c>
      <c r="B57" s="28" t="str">
        <f t="shared" si="1"/>
        <v>No</v>
      </c>
      <c r="C57" s="36">
        <f t="shared" si="2"/>
        <v>-1304.7529871514198</v>
      </c>
      <c r="D57">
        <v>49</v>
      </c>
      <c r="E57" s="24">
        <f t="shared" si="8"/>
        <v>152428.60105701114</v>
      </c>
      <c r="F57" s="38">
        <f t="shared" si="3"/>
        <v>-1154.9225436291504</v>
      </c>
      <c r="G57" s="24">
        <f t="shared" si="4"/>
        <v>635.1191710708797</v>
      </c>
      <c r="H57" s="38">
        <f t="shared" si="5"/>
        <v>519.80337255827067</v>
      </c>
      <c r="I57" s="39">
        <f t="shared" si="6"/>
        <v>0</v>
      </c>
      <c r="J57" s="24">
        <f t="shared" si="7"/>
        <v>151908.79768445287</v>
      </c>
    </row>
    <row r="58" spans="1:11" x14ac:dyDescent="0.3">
      <c r="A58" s="28" t="str">
        <f t="shared" si="0"/>
        <v>Yes</v>
      </c>
      <c r="B58" s="28" t="str">
        <f t="shared" si="1"/>
        <v>No</v>
      </c>
      <c r="C58" s="36">
        <f t="shared" si="2"/>
        <v>-1304.7529871514198</v>
      </c>
      <c r="D58">
        <v>50</v>
      </c>
      <c r="E58" s="24">
        <f t="shared" si="8"/>
        <v>151908.79768445287</v>
      </c>
      <c r="F58" s="38">
        <f t="shared" si="3"/>
        <v>-1154.9225436291504</v>
      </c>
      <c r="G58" s="24">
        <f t="shared" si="4"/>
        <v>632.95332368522031</v>
      </c>
      <c r="H58" s="38">
        <f t="shared" si="5"/>
        <v>521.96921994393006</v>
      </c>
      <c r="I58" s="39">
        <f t="shared" si="6"/>
        <v>0</v>
      </c>
      <c r="J58" s="24">
        <f t="shared" si="7"/>
        <v>151386.82846450896</v>
      </c>
    </row>
    <row r="59" spans="1:11" x14ac:dyDescent="0.3">
      <c r="A59" s="28" t="str">
        <f t="shared" si="0"/>
        <v>Yes</v>
      </c>
      <c r="B59" s="28" t="str">
        <f t="shared" si="1"/>
        <v>No</v>
      </c>
      <c r="C59" s="36">
        <f t="shared" si="2"/>
        <v>-1304.7529871514198</v>
      </c>
      <c r="D59">
        <v>51</v>
      </c>
      <c r="E59" s="24">
        <f t="shared" si="8"/>
        <v>151386.82846450896</v>
      </c>
      <c r="F59" s="38">
        <f t="shared" si="3"/>
        <v>-1154.9225436291504</v>
      </c>
      <c r="G59" s="24">
        <f t="shared" si="4"/>
        <v>630.77845193545397</v>
      </c>
      <c r="H59" s="38">
        <f t="shared" si="5"/>
        <v>524.1440916936964</v>
      </c>
      <c r="I59" s="39">
        <f t="shared" si="6"/>
        <v>0</v>
      </c>
      <c r="J59" s="24">
        <f t="shared" si="7"/>
        <v>150862.68437281527</v>
      </c>
    </row>
    <row r="60" spans="1:11" x14ac:dyDescent="0.3">
      <c r="A60" s="28" t="str">
        <f t="shared" si="0"/>
        <v>Yes</v>
      </c>
      <c r="B60" s="28" t="str">
        <f t="shared" si="1"/>
        <v>No</v>
      </c>
      <c r="C60" s="36">
        <f t="shared" si="2"/>
        <v>-1304.7529871514198</v>
      </c>
      <c r="D60">
        <v>52</v>
      </c>
      <c r="E60" s="24">
        <f t="shared" si="8"/>
        <v>150862.68437281527</v>
      </c>
      <c r="F60" s="38">
        <f t="shared" si="3"/>
        <v>-1154.9225436291504</v>
      </c>
      <c r="G60" s="24">
        <f t="shared" si="4"/>
        <v>628.59451822006361</v>
      </c>
      <c r="H60" s="38">
        <f t="shared" si="5"/>
        <v>526.32802540908676</v>
      </c>
      <c r="I60" s="39">
        <f t="shared" si="6"/>
        <v>0</v>
      </c>
      <c r="J60" s="24">
        <f t="shared" si="7"/>
        <v>150336.3563474062</v>
      </c>
    </row>
    <row r="61" spans="1:11" x14ac:dyDescent="0.3">
      <c r="A61" s="28" t="str">
        <f t="shared" si="0"/>
        <v>Yes</v>
      </c>
      <c r="B61" s="28" t="str">
        <f t="shared" si="1"/>
        <v>No</v>
      </c>
      <c r="C61" s="36">
        <f t="shared" si="2"/>
        <v>-1304.7529871514198</v>
      </c>
      <c r="D61">
        <v>53</v>
      </c>
      <c r="E61" s="24">
        <f t="shared" si="8"/>
        <v>150336.3563474062</v>
      </c>
      <c r="F61" s="38">
        <f t="shared" si="3"/>
        <v>-1154.9225436291504</v>
      </c>
      <c r="G61" s="24">
        <f t="shared" si="4"/>
        <v>626.40148478085916</v>
      </c>
      <c r="H61" s="38">
        <f t="shared" si="5"/>
        <v>528.5210588482912</v>
      </c>
      <c r="I61" s="39">
        <f t="shared" si="6"/>
        <v>0</v>
      </c>
      <c r="J61" s="24">
        <f t="shared" si="7"/>
        <v>149807.83528855789</v>
      </c>
    </row>
    <row r="62" spans="1:11" x14ac:dyDescent="0.3">
      <c r="A62" s="28" t="str">
        <f t="shared" si="0"/>
        <v>Yes</v>
      </c>
      <c r="B62" s="28" t="str">
        <f t="shared" si="1"/>
        <v>No</v>
      </c>
      <c r="C62" s="36">
        <f t="shared" si="2"/>
        <v>-1304.7529871514198</v>
      </c>
      <c r="D62">
        <v>54</v>
      </c>
      <c r="E62" s="24">
        <f t="shared" si="8"/>
        <v>149807.83528855789</v>
      </c>
      <c r="F62" s="38">
        <f t="shared" si="3"/>
        <v>-1154.9225436291504</v>
      </c>
      <c r="G62" s="24">
        <f t="shared" si="4"/>
        <v>624.1993137023245</v>
      </c>
      <c r="H62" s="38">
        <f t="shared" si="5"/>
        <v>530.72322992682587</v>
      </c>
      <c r="I62" s="39">
        <f t="shared" si="6"/>
        <v>0</v>
      </c>
      <c r="J62" s="24">
        <f t="shared" si="7"/>
        <v>149277.11205863106</v>
      </c>
    </row>
    <row r="63" spans="1:11" x14ac:dyDescent="0.3">
      <c r="A63" s="28" t="str">
        <f t="shared" si="0"/>
        <v>Yes</v>
      </c>
      <c r="B63" s="28" t="str">
        <f t="shared" si="1"/>
        <v>No</v>
      </c>
      <c r="C63" s="36">
        <f t="shared" si="2"/>
        <v>-1304.7529871514198</v>
      </c>
      <c r="D63">
        <v>55</v>
      </c>
      <c r="E63" s="24">
        <f t="shared" si="8"/>
        <v>149277.11205863106</v>
      </c>
      <c r="F63" s="38">
        <f t="shared" si="3"/>
        <v>-1154.9225436291504</v>
      </c>
      <c r="G63" s="24">
        <f t="shared" si="4"/>
        <v>621.98796691096277</v>
      </c>
      <c r="H63" s="38">
        <f t="shared" si="5"/>
        <v>532.9345767181876</v>
      </c>
      <c r="I63" s="39">
        <f t="shared" si="6"/>
        <v>0</v>
      </c>
      <c r="J63" s="24">
        <f t="shared" si="7"/>
        <v>148744.17748191286</v>
      </c>
    </row>
    <row r="64" spans="1:11" x14ac:dyDescent="0.3">
      <c r="A64" s="28" t="str">
        <f t="shared" si="0"/>
        <v>Yes</v>
      </c>
      <c r="B64" s="28" t="str">
        <f t="shared" si="1"/>
        <v>No</v>
      </c>
      <c r="C64" s="36">
        <f t="shared" si="2"/>
        <v>-1304.7529871514198</v>
      </c>
      <c r="D64">
        <v>56</v>
      </c>
      <c r="E64" s="24">
        <f t="shared" si="8"/>
        <v>148744.17748191286</v>
      </c>
      <c r="F64" s="38">
        <f t="shared" si="3"/>
        <v>-1154.9225436291504</v>
      </c>
      <c r="G64" s="24">
        <f t="shared" si="4"/>
        <v>619.7674061746369</v>
      </c>
      <c r="H64" s="38">
        <f t="shared" si="5"/>
        <v>535.15513745451346</v>
      </c>
      <c r="I64" s="39">
        <f t="shared" si="6"/>
        <v>0</v>
      </c>
      <c r="J64" s="24">
        <f t="shared" si="7"/>
        <v>148209.02234445835</v>
      </c>
    </row>
    <row r="65" spans="1:11" x14ac:dyDescent="0.3">
      <c r="A65" s="28" t="str">
        <f t="shared" si="0"/>
        <v>Yes</v>
      </c>
      <c r="B65" s="28" t="str">
        <f t="shared" si="1"/>
        <v>No</v>
      </c>
      <c r="C65" s="36">
        <f t="shared" si="2"/>
        <v>-1304.7529871514198</v>
      </c>
      <c r="D65">
        <v>57</v>
      </c>
      <c r="E65" s="24">
        <f t="shared" si="8"/>
        <v>148209.02234445835</v>
      </c>
      <c r="F65" s="38">
        <f t="shared" si="3"/>
        <v>-1154.9225436291504</v>
      </c>
      <c r="G65" s="24">
        <f t="shared" si="4"/>
        <v>617.53759310190981</v>
      </c>
      <c r="H65" s="38">
        <f t="shared" si="5"/>
        <v>537.38495052724056</v>
      </c>
      <c r="I65" s="39">
        <f t="shared" si="6"/>
        <v>0</v>
      </c>
      <c r="J65" s="24">
        <f t="shared" si="7"/>
        <v>147671.6373939311</v>
      </c>
    </row>
    <row r="66" spans="1:11" x14ac:dyDescent="0.3">
      <c r="A66" s="28" t="str">
        <f t="shared" si="0"/>
        <v>Yes</v>
      </c>
      <c r="B66" s="28" t="str">
        <f t="shared" si="1"/>
        <v>No</v>
      </c>
      <c r="C66" s="36">
        <f t="shared" si="2"/>
        <v>-1304.7529871514198</v>
      </c>
      <c r="D66">
        <v>58</v>
      </c>
      <c r="E66" s="24">
        <f t="shared" si="8"/>
        <v>147671.6373939311</v>
      </c>
      <c r="F66" s="38">
        <f t="shared" si="3"/>
        <v>-1154.9225436291504</v>
      </c>
      <c r="G66" s="24">
        <f t="shared" si="4"/>
        <v>615.2984891413796</v>
      </c>
      <c r="H66" s="38">
        <f t="shared" si="5"/>
        <v>539.62405448777076</v>
      </c>
      <c r="I66" s="39">
        <f t="shared" si="6"/>
        <v>0</v>
      </c>
      <c r="J66" s="24">
        <f t="shared" si="7"/>
        <v>147132.01333944334</v>
      </c>
    </row>
    <row r="67" spans="1:11" x14ac:dyDescent="0.3">
      <c r="A67" s="28" t="str">
        <f t="shared" si="0"/>
        <v>Yes</v>
      </c>
      <c r="B67" s="28" t="str">
        <f t="shared" si="1"/>
        <v>No</v>
      </c>
      <c r="C67" s="36">
        <f t="shared" si="2"/>
        <v>-1304.7529871514198</v>
      </c>
      <c r="D67">
        <v>59</v>
      </c>
      <c r="E67" s="24">
        <f t="shared" si="8"/>
        <v>147132.01333944334</v>
      </c>
      <c r="F67" s="38">
        <f t="shared" si="3"/>
        <v>-1154.9225436291504</v>
      </c>
      <c r="G67" s="24">
        <f t="shared" si="4"/>
        <v>613.05005558101391</v>
      </c>
      <c r="H67" s="38">
        <f t="shared" si="5"/>
        <v>541.87248804813646</v>
      </c>
      <c r="I67" s="39">
        <f t="shared" si="6"/>
        <v>0</v>
      </c>
      <c r="J67" s="24">
        <f t="shared" si="7"/>
        <v>146590.1408513952</v>
      </c>
    </row>
    <row r="68" spans="1:11" x14ac:dyDescent="0.3">
      <c r="A68" s="28" t="str">
        <f t="shared" si="0"/>
        <v>Yes</v>
      </c>
      <c r="B68" s="28" t="str">
        <f t="shared" si="1"/>
        <v>No</v>
      </c>
      <c r="C68" s="36">
        <f t="shared" si="2"/>
        <v>-1304.7529871514198</v>
      </c>
      <c r="D68">
        <v>60</v>
      </c>
      <c r="E68" s="24">
        <f t="shared" si="8"/>
        <v>146590.1408513952</v>
      </c>
      <c r="F68" s="38">
        <f t="shared" si="3"/>
        <v>-1154.9225436291504</v>
      </c>
      <c r="G68" s="24">
        <f t="shared" si="4"/>
        <v>610.79225354747996</v>
      </c>
      <c r="H68" s="38">
        <f t="shared" si="5"/>
        <v>544.13029008167041</v>
      </c>
      <c r="I68" s="39">
        <f t="shared" si="6"/>
        <v>0</v>
      </c>
      <c r="J68" s="24">
        <f t="shared" si="7"/>
        <v>146046.01056131354</v>
      </c>
      <c r="K68" s="2">
        <f>E57-J68</f>
        <v>6382.590495697601</v>
      </c>
    </row>
    <row r="69" spans="1:11" x14ac:dyDescent="0.3">
      <c r="A69" s="28" t="str">
        <f t="shared" si="0"/>
        <v>No</v>
      </c>
      <c r="B69" s="28" t="str">
        <f t="shared" si="1"/>
        <v>Yes</v>
      </c>
      <c r="C69" s="36">
        <f t="shared" si="2"/>
        <v>-1481.2958826247943</v>
      </c>
      <c r="D69">
        <v>61</v>
      </c>
      <c r="E69" s="24">
        <f t="shared" si="8"/>
        <v>146046.01056131354</v>
      </c>
      <c r="F69" s="38">
        <f t="shared" si="3"/>
        <v>-1154.9225436291504</v>
      </c>
      <c r="G69" s="24">
        <f t="shared" si="4"/>
        <v>608.52504400547309</v>
      </c>
      <c r="H69" s="38">
        <f t="shared" si="5"/>
        <v>546.39749962367728</v>
      </c>
      <c r="I69" s="39">
        <f t="shared" si="6"/>
        <v>0</v>
      </c>
      <c r="J69" s="24">
        <f t="shared" si="7"/>
        <v>145499.61306168986</v>
      </c>
    </row>
    <row r="70" spans="1:11" x14ac:dyDescent="0.3">
      <c r="A70" s="28" t="str">
        <f t="shared" si="0"/>
        <v>No</v>
      </c>
      <c r="B70" s="28" t="str">
        <f t="shared" si="1"/>
        <v>No</v>
      </c>
      <c r="C70" s="36">
        <f t="shared" si="2"/>
        <v>-1481.2958826247943</v>
      </c>
      <c r="D70">
        <v>62</v>
      </c>
      <c r="E70" s="24">
        <f t="shared" si="8"/>
        <v>145499.61306168986</v>
      </c>
      <c r="F70" s="38">
        <f t="shared" si="3"/>
        <v>-1154.9225436291504</v>
      </c>
      <c r="G70" s="24">
        <f t="shared" si="4"/>
        <v>606.24838775704109</v>
      </c>
      <c r="H70" s="38">
        <f t="shared" si="5"/>
        <v>548.67415587210928</v>
      </c>
      <c r="I70" s="39">
        <f t="shared" si="6"/>
        <v>0</v>
      </c>
      <c r="J70" s="24">
        <f t="shared" si="7"/>
        <v>144950.93890581775</v>
      </c>
    </row>
    <row r="71" spans="1:11" x14ac:dyDescent="0.3">
      <c r="A71" s="28" t="str">
        <f t="shared" si="0"/>
        <v>No</v>
      </c>
      <c r="B71" s="28" t="str">
        <f t="shared" si="1"/>
        <v>No</v>
      </c>
      <c r="C71" s="36">
        <f t="shared" si="2"/>
        <v>-1481.2958826247943</v>
      </c>
      <c r="D71">
        <v>63</v>
      </c>
      <c r="E71" s="24">
        <f t="shared" si="8"/>
        <v>144950.93890581775</v>
      </c>
      <c r="F71" s="38">
        <f t="shared" si="3"/>
        <v>-1154.9225436291504</v>
      </c>
      <c r="G71" s="24">
        <f t="shared" si="4"/>
        <v>603.96224544090728</v>
      </c>
      <c r="H71" s="38">
        <f t="shared" si="5"/>
        <v>550.96029818824309</v>
      </c>
      <c r="I71" s="39">
        <f t="shared" si="6"/>
        <v>0</v>
      </c>
      <c r="J71" s="24">
        <f t="shared" si="7"/>
        <v>144399.97860762951</v>
      </c>
    </row>
    <row r="72" spans="1:11" x14ac:dyDescent="0.3">
      <c r="A72" s="28" t="str">
        <f t="shared" si="0"/>
        <v>No</v>
      </c>
      <c r="B72" s="28" t="str">
        <f t="shared" si="1"/>
        <v>No</v>
      </c>
      <c r="C72" s="36">
        <f t="shared" si="2"/>
        <v>-1481.2958826247943</v>
      </c>
      <c r="D72">
        <v>64</v>
      </c>
      <c r="E72" s="24">
        <f t="shared" si="8"/>
        <v>144399.97860762951</v>
      </c>
      <c r="F72" s="38">
        <f t="shared" si="3"/>
        <v>-1154.9225436291504</v>
      </c>
      <c r="G72" s="24">
        <f t="shared" si="4"/>
        <v>601.66657753178959</v>
      </c>
      <c r="H72" s="38">
        <f t="shared" si="5"/>
        <v>553.25596609736078</v>
      </c>
      <c r="I72" s="39">
        <f t="shared" si="6"/>
        <v>0</v>
      </c>
      <c r="J72" s="24">
        <f t="shared" si="7"/>
        <v>143846.72264153216</v>
      </c>
    </row>
    <row r="73" spans="1:11" x14ac:dyDescent="0.3">
      <c r="A73" s="28" t="str">
        <f t="shared" ref="A73:A136" si="9">IF(D73&lt;=YearsFixed*12,"Yes","No")</f>
        <v>No</v>
      </c>
      <c r="B73" s="28" t="str">
        <f t="shared" ref="B73:B136" si="10">IF(D73-1=YearsFixed*12,"Yes","No")</f>
        <v>No</v>
      </c>
      <c r="C73" s="36">
        <f t="shared" ref="C73:C136" si="11">IF(A73="yes",PMT(ArmFixedRate/12,ArmTotalTerm*12,Original,0),IF(B73="yes",PMT(MAX(ArmFloor/12,(ProjectedIndex+ArmMargin)/12),(ArmTotalTerm-YearsFixed)*12,J72,0),C72))</f>
        <v>-1481.2958826247943</v>
      </c>
      <c r="D73">
        <v>65</v>
      </c>
      <c r="E73" s="24">
        <f t="shared" si="8"/>
        <v>143846.72264153216</v>
      </c>
      <c r="F73" s="38">
        <f t="shared" ref="F73:F136" si="12">IF(years="Interest Only",-Original*interestrate/12,IF(years="ARM",C73*IF(D73/12&gt;ArmTotalTerm,0,1),IF(E73&gt;0,PMT(interestrate/12,years*12,Original,0),0)))</f>
        <v>-1154.9225436291504</v>
      </c>
      <c r="G73" s="24">
        <f t="shared" ref="G73:G136" si="13">IF(years="ARM",IF(A73="yes",E73*ArmFixedRate/12,MAX(ArmFloor,(ArmMargin+ProjectedIndex))*E73/12),interestrate/12*E73)*IF(E73&gt;0.01,1,0)</f>
        <v>599.36134433971733</v>
      </c>
      <c r="H73" s="38">
        <f t="shared" ref="H73:H136" si="14">MIN(E73,(-F73-G73))*IF(E73&gt;0.01,1,0)</f>
        <v>555.56119928943303</v>
      </c>
      <c r="I73" s="39">
        <f t="shared" ref="I73:I136" si="15">MIN(prepayment,E73-H73)</f>
        <v>0</v>
      </c>
      <c r="J73" s="24">
        <f t="shared" ref="J73:J136" si="16">(E73-H73-I73)*IF(Balloon?="yes",IF(BalloonYear*12+1=D73,0,1),1)</f>
        <v>143291.16144224274</v>
      </c>
    </row>
    <row r="74" spans="1:11" x14ac:dyDescent="0.3">
      <c r="A74" s="28" t="str">
        <f t="shared" si="9"/>
        <v>No</v>
      </c>
      <c r="B74" s="28" t="str">
        <f t="shared" si="10"/>
        <v>No</v>
      </c>
      <c r="C74" s="36">
        <f t="shared" si="11"/>
        <v>-1481.2958826247943</v>
      </c>
      <c r="D74">
        <v>66</v>
      </c>
      <c r="E74" s="24">
        <f t="shared" ref="E74:E137" si="17">MAX(0,J73)*IF(Balloon?="yes",IF(BalloonYear*12+1=D74,0,1),1)</f>
        <v>143291.16144224274</v>
      </c>
      <c r="F74" s="38">
        <f t="shared" si="12"/>
        <v>-1154.9225436291504</v>
      </c>
      <c r="G74" s="24">
        <f t="shared" si="13"/>
        <v>597.04650600934474</v>
      </c>
      <c r="H74" s="38">
        <f t="shared" si="14"/>
        <v>557.87603761980563</v>
      </c>
      <c r="I74" s="39">
        <f t="shared" si="15"/>
        <v>0</v>
      </c>
      <c r="J74" s="24">
        <f t="shared" si="16"/>
        <v>142733.28540462293</v>
      </c>
    </row>
    <row r="75" spans="1:11" x14ac:dyDescent="0.3">
      <c r="A75" s="28" t="str">
        <f t="shared" si="9"/>
        <v>No</v>
      </c>
      <c r="B75" s="28" t="str">
        <f t="shared" si="10"/>
        <v>No</v>
      </c>
      <c r="C75" s="36">
        <f t="shared" si="11"/>
        <v>-1481.2958826247943</v>
      </c>
      <c r="D75">
        <v>67</v>
      </c>
      <c r="E75" s="24">
        <f t="shared" si="17"/>
        <v>142733.28540462293</v>
      </c>
      <c r="F75" s="38">
        <f t="shared" si="12"/>
        <v>-1154.9225436291504</v>
      </c>
      <c r="G75" s="24">
        <f t="shared" si="13"/>
        <v>594.72202251926217</v>
      </c>
      <c r="H75" s="38">
        <f t="shared" si="14"/>
        <v>560.2005211098882</v>
      </c>
      <c r="I75" s="39">
        <f t="shared" si="15"/>
        <v>0</v>
      </c>
      <c r="J75" s="24">
        <f t="shared" si="16"/>
        <v>142173.08488351305</v>
      </c>
    </row>
    <row r="76" spans="1:11" x14ac:dyDescent="0.3">
      <c r="A76" s="28" t="str">
        <f t="shared" si="9"/>
        <v>No</v>
      </c>
      <c r="B76" s="28" t="str">
        <f t="shared" si="10"/>
        <v>No</v>
      </c>
      <c r="C76" s="36">
        <f t="shared" si="11"/>
        <v>-1481.2958826247943</v>
      </c>
      <c r="D76">
        <v>68</v>
      </c>
      <c r="E76" s="24">
        <f t="shared" si="17"/>
        <v>142173.08488351305</v>
      </c>
      <c r="F76" s="38">
        <f t="shared" si="12"/>
        <v>-1154.9225436291504</v>
      </c>
      <c r="G76" s="24">
        <f t="shared" si="13"/>
        <v>592.38785368130436</v>
      </c>
      <c r="H76" s="38">
        <f t="shared" si="14"/>
        <v>562.534689947846</v>
      </c>
      <c r="I76" s="39">
        <f t="shared" si="15"/>
        <v>0</v>
      </c>
      <c r="J76" s="24">
        <f t="shared" si="16"/>
        <v>141610.5501935652</v>
      </c>
    </row>
    <row r="77" spans="1:11" x14ac:dyDescent="0.3">
      <c r="A77" s="28" t="str">
        <f t="shared" si="9"/>
        <v>No</v>
      </c>
      <c r="B77" s="28" t="str">
        <f t="shared" si="10"/>
        <v>No</v>
      </c>
      <c r="C77" s="36">
        <f t="shared" si="11"/>
        <v>-1481.2958826247943</v>
      </c>
      <c r="D77">
        <v>69</v>
      </c>
      <c r="E77" s="24">
        <f t="shared" si="17"/>
        <v>141610.5501935652</v>
      </c>
      <c r="F77" s="38">
        <f t="shared" si="12"/>
        <v>-1154.9225436291504</v>
      </c>
      <c r="G77" s="24">
        <f t="shared" si="13"/>
        <v>590.04395913985502</v>
      </c>
      <c r="H77" s="38">
        <f t="shared" si="14"/>
        <v>564.87858448929535</v>
      </c>
      <c r="I77" s="39">
        <f t="shared" si="15"/>
        <v>0</v>
      </c>
      <c r="J77" s="24">
        <f t="shared" si="16"/>
        <v>141045.67160907591</v>
      </c>
    </row>
    <row r="78" spans="1:11" x14ac:dyDescent="0.3">
      <c r="A78" s="28" t="str">
        <f t="shared" si="9"/>
        <v>No</v>
      </c>
      <c r="B78" s="28" t="str">
        <f t="shared" si="10"/>
        <v>No</v>
      </c>
      <c r="C78" s="36">
        <f t="shared" si="11"/>
        <v>-1481.2958826247943</v>
      </c>
      <c r="D78">
        <v>70</v>
      </c>
      <c r="E78" s="24">
        <f t="shared" si="17"/>
        <v>141045.67160907591</v>
      </c>
      <c r="F78" s="38">
        <f t="shared" si="12"/>
        <v>-1154.9225436291504</v>
      </c>
      <c r="G78" s="24">
        <f t="shared" si="13"/>
        <v>587.69029837114965</v>
      </c>
      <c r="H78" s="38">
        <f t="shared" si="14"/>
        <v>567.23224525800072</v>
      </c>
      <c r="I78" s="39">
        <f t="shared" si="15"/>
        <v>0</v>
      </c>
      <c r="J78" s="24">
        <f t="shared" si="16"/>
        <v>140478.43936381792</v>
      </c>
    </row>
    <row r="79" spans="1:11" x14ac:dyDescent="0.3">
      <c r="A79" s="28" t="str">
        <f t="shared" si="9"/>
        <v>No</v>
      </c>
      <c r="B79" s="28" t="str">
        <f t="shared" si="10"/>
        <v>No</v>
      </c>
      <c r="C79" s="36">
        <f t="shared" si="11"/>
        <v>-1481.2958826247943</v>
      </c>
      <c r="D79">
        <v>71</v>
      </c>
      <c r="E79" s="24">
        <f t="shared" si="17"/>
        <v>140478.43936381792</v>
      </c>
      <c r="F79" s="38">
        <f t="shared" si="12"/>
        <v>-1154.9225436291504</v>
      </c>
      <c r="G79" s="24">
        <f t="shared" si="13"/>
        <v>585.32683068257461</v>
      </c>
      <c r="H79" s="38">
        <f t="shared" si="14"/>
        <v>569.59571294657576</v>
      </c>
      <c r="I79" s="39">
        <f t="shared" si="15"/>
        <v>0</v>
      </c>
      <c r="J79" s="24">
        <f t="shared" si="16"/>
        <v>139908.84365087133</v>
      </c>
    </row>
    <row r="80" spans="1:11" x14ac:dyDescent="0.3">
      <c r="A80" s="28" t="str">
        <f t="shared" si="9"/>
        <v>No</v>
      </c>
      <c r="B80" s="28" t="str">
        <f t="shared" si="10"/>
        <v>No</v>
      </c>
      <c r="C80" s="36">
        <f t="shared" si="11"/>
        <v>-1481.2958826247943</v>
      </c>
      <c r="D80">
        <v>72</v>
      </c>
      <c r="E80" s="24">
        <f t="shared" si="17"/>
        <v>139908.84365087133</v>
      </c>
      <c r="F80" s="38">
        <f t="shared" si="12"/>
        <v>-1154.9225436291504</v>
      </c>
      <c r="G80" s="24">
        <f t="shared" si="13"/>
        <v>582.95351521196392</v>
      </c>
      <c r="H80" s="38">
        <f t="shared" si="14"/>
        <v>571.96902841718645</v>
      </c>
      <c r="I80" s="39">
        <f t="shared" si="15"/>
        <v>0</v>
      </c>
      <c r="J80" s="24">
        <f t="shared" si="16"/>
        <v>139336.87462245414</v>
      </c>
      <c r="K80" s="2">
        <f>E69-J80</f>
        <v>6709.1359388593992</v>
      </c>
    </row>
    <row r="81" spans="1:11" x14ac:dyDescent="0.3">
      <c r="A81" s="28" t="str">
        <f t="shared" si="9"/>
        <v>No</v>
      </c>
      <c r="B81" s="28" t="str">
        <f t="shared" si="10"/>
        <v>No</v>
      </c>
      <c r="C81" s="36">
        <f t="shared" si="11"/>
        <v>-1481.2958826247943</v>
      </c>
      <c r="D81">
        <v>73</v>
      </c>
      <c r="E81" s="24">
        <f t="shared" si="17"/>
        <v>139336.87462245414</v>
      </c>
      <c r="F81" s="38">
        <f t="shared" si="12"/>
        <v>-1154.9225436291504</v>
      </c>
      <c r="G81" s="24">
        <f t="shared" si="13"/>
        <v>580.57031092689226</v>
      </c>
      <c r="H81" s="38">
        <f t="shared" si="14"/>
        <v>574.35223270225811</v>
      </c>
      <c r="I81" s="39">
        <f t="shared" si="15"/>
        <v>0</v>
      </c>
      <c r="J81" s="24">
        <f t="shared" si="16"/>
        <v>138762.52238975189</v>
      </c>
    </row>
    <row r="82" spans="1:11" x14ac:dyDescent="0.3">
      <c r="A82" s="28" t="str">
        <f t="shared" si="9"/>
        <v>No</v>
      </c>
      <c r="B82" s="28" t="str">
        <f t="shared" si="10"/>
        <v>No</v>
      </c>
      <c r="C82" s="36">
        <f t="shared" si="11"/>
        <v>-1481.2958826247943</v>
      </c>
      <c r="D82">
        <v>74</v>
      </c>
      <c r="E82" s="24">
        <f t="shared" si="17"/>
        <v>138762.52238975189</v>
      </c>
      <c r="F82" s="38">
        <f t="shared" si="12"/>
        <v>-1154.9225436291504</v>
      </c>
      <c r="G82" s="24">
        <f t="shared" si="13"/>
        <v>578.17717662396615</v>
      </c>
      <c r="H82" s="38">
        <f t="shared" si="14"/>
        <v>576.74536700518422</v>
      </c>
      <c r="I82" s="39">
        <f t="shared" si="15"/>
        <v>0</v>
      </c>
      <c r="J82" s="24">
        <f t="shared" si="16"/>
        <v>138185.77702274671</v>
      </c>
    </row>
    <row r="83" spans="1:11" x14ac:dyDescent="0.3">
      <c r="A83" s="28" t="str">
        <f t="shared" si="9"/>
        <v>No</v>
      </c>
      <c r="B83" s="28" t="str">
        <f t="shared" si="10"/>
        <v>No</v>
      </c>
      <c r="C83" s="36">
        <f t="shared" si="11"/>
        <v>-1481.2958826247943</v>
      </c>
      <c r="D83">
        <v>75</v>
      </c>
      <c r="E83" s="24">
        <f t="shared" si="17"/>
        <v>138185.77702274671</v>
      </c>
      <c r="F83" s="38">
        <f t="shared" si="12"/>
        <v>-1154.9225436291504</v>
      </c>
      <c r="G83" s="24">
        <f t="shared" si="13"/>
        <v>575.77407092811131</v>
      </c>
      <c r="H83" s="38">
        <f t="shared" si="14"/>
        <v>579.14847270103905</v>
      </c>
      <c r="I83" s="39">
        <f t="shared" si="15"/>
        <v>0</v>
      </c>
      <c r="J83" s="24">
        <f t="shared" si="16"/>
        <v>137606.62855004569</v>
      </c>
    </row>
    <row r="84" spans="1:11" x14ac:dyDescent="0.3">
      <c r="A84" s="28" t="str">
        <f t="shared" si="9"/>
        <v>No</v>
      </c>
      <c r="B84" s="28" t="str">
        <f t="shared" si="10"/>
        <v>No</v>
      </c>
      <c r="C84" s="36">
        <f t="shared" si="11"/>
        <v>-1481.2958826247943</v>
      </c>
      <c r="D84">
        <v>76</v>
      </c>
      <c r="E84" s="24">
        <f t="shared" si="17"/>
        <v>137606.62855004569</v>
      </c>
      <c r="F84" s="38">
        <f t="shared" si="12"/>
        <v>-1154.9225436291504</v>
      </c>
      <c r="G84" s="24">
        <f t="shared" si="13"/>
        <v>573.36095229185707</v>
      </c>
      <c r="H84" s="38">
        <f t="shared" si="14"/>
        <v>581.56159133729329</v>
      </c>
      <c r="I84" s="39">
        <f t="shared" si="15"/>
        <v>0</v>
      </c>
      <c r="J84" s="24">
        <f t="shared" si="16"/>
        <v>137025.0669587084</v>
      </c>
    </row>
    <row r="85" spans="1:11" x14ac:dyDescent="0.3">
      <c r="A85" s="28" t="str">
        <f t="shared" si="9"/>
        <v>No</v>
      </c>
      <c r="B85" s="28" t="str">
        <f t="shared" si="10"/>
        <v>No</v>
      </c>
      <c r="C85" s="36">
        <f t="shared" si="11"/>
        <v>-1481.2958826247943</v>
      </c>
      <c r="D85">
        <v>77</v>
      </c>
      <c r="E85" s="24">
        <f t="shared" si="17"/>
        <v>137025.0669587084</v>
      </c>
      <c r="F85" s="38">
        <f t="shared" si="12"/>
        <v>-1154.9225436291504</v>
      </c>
      <c r="G85" s="24">
        <f t="shared" si="13"/>
        <v>570.93777899461827</v>
      </c>
      <c r="H85" s="38">
        <f t="shared" si="14"/>
        <v>583.9847646345321</v>
      </c>
      <c r="I85" s="39">
        <f t="shared" si="15"/>
        <v>0</v>
      </c>
      <c r="J85" s="24">
        <f t="shared" si="16"/>
        <v>136441.08219407385</v>
      </c>
    </row>
    <row r="86" spans="1:11" x14ac:dyDescent="0.3">
      <c r="A86" s="28" t="str">
        <f t="shared" si="9"/>
        <v>No</v>
      </c>
      <c r="B86" s="28" t="str">
        <f t="shared" si="10"/>
        <v>No</v>
      </c>
      <c r="C86" s="36">
        <f t="shared" si="11"/>
        <v>-1481.2958826247943</v>
      </c>
      <c r="D86">
        <v>78</v>
      </c>
      <c r="E86" s="24">
        <f t="shared" si="17"/>
        <v>136441.08219407385</v>
      </c>
      <c r="F86" s="38">
        <f t="shared" si="12"/>
        <v>-1154.9225436291504</v>
      </c>
      <c r="G86" s="24">
        <f t="shared" si="13"/>
        <v>568.50450914197438</v>
      </c>
      <c r="H86" s="38">
        <f t="shared" si="14"/>
        <v>586.41803448717599</v>
      </c>
      <c r="I86" s="39">
        <f t="shared" si="15"/>
        <v>0</v>
      </c>
      <c r="J86" s="24">
        <f t="shared" si="16"/>
        <v>135854.66415958668</v>
      </c>
    </row>
    <row r="87" spans="1:11" x14ac:dyDescent="0.3">
      <c r="A87" s="28" t="str">
        <f t="shared" si="9"/>
        <v>No</v>
      </c>
      <c r="B87" s="28" t="str">
        <f t="shared" si="10"/>
        <v>No</v>
      </c>
      <c r="C87" s="36">
        <f t="shared" si="11"/>
        <v>-1481.2958826247943</v>
      </c>
      <c r="D87">
        <v>79</v>
      </c>
      <c r="E87" s="24">
        <f t="shared" si="17"/>
        <v>135854.66415958668</v>
      </c>
      <c r="F87" s="38">
        <f t="shared" si="12"/>
        <v>-1154.9225436291504</v>
      </c>
      <c r="G87" s="24">
        <f t="shared" si="13"/>
        <v>566.06110066494455</v>
      </c>
      <c r="H87" s="38">
        <f t="shared" si="14"/>
        <v>588.86144296420582</v>
      </c>
      <c r="I87" s="39">
        <f t="shared" si="15"/>
        <v>0</v>
      </c>
      <c r="J87" s="24">
        <f t="shared" si="16"/>
        <v>135265.80271662248</v>
      </c>
    </row>
    <row r="88" spans="1:11" x14ac:dyDescent="0.3">
      <c r="A88" s="28" t="str">
        <f t="shared" si="9"/>
        <v>No</v>
      </c>
      <c r="B88" s="28" t="str">
        <f t="shared" si="10"/>
        <v>No</v>
      </c>
      <c r="C88" s="36">
        <f t="shared" si="11"/>
        <v>-1481.2958826247943</v>
      </c>
      <c r="D88">
        <v>80</v>
      </c>
      <c r="E88" s="24">
        <f t="shared" si="17"/>
        <v>135265.80271662248</v>
      </c>
      <c r="F88" s="38">
        <f t="shared" si="12"/>
        <v>-1154.9225436291504</v>
      </c>
      <c r="G88" s="24">
        <f t="shared" si="13"/>
        <v>563.60751131926031</v>
      </c>
      <c r="H88" s="38">
        <f t="shared" si="14"/>
        <v>591.31503230989006</v>
      </c>
      <c r="I88" s="39">
        <f t="shared" si="15"/>
        <v>0</v>
      </c>
      <c r="J88" s="24">
        <f t="shared" si="16"/>
        <v>134674.4876843126</v>
      </c>
    </row>
    <row r="89" spans="1:11" x14ac:dyDescent="0.3">
      <c r="A89" s="28" t="str">
        <f t="shared" si="9"/>
        <v>No</v>
      </c>
      <c r="B89" s="28" t="str">
        <f t="shared" si="10"/>
        <v>No</v>
      </c>
      <c r="C89" s="36">
        <f t="shared" si="11"/>
        <v>-1481.2958826247943</v>
      </c>
      <c r="D89">
        <v>81</v>
      </c>
      <c r="E89" s="24">
        <f t="shared" si="17"/>
        <v>134674.4876843126</v>
      </c>
      <c r="F89" s="38">
        <f t="shared" si="12"/>
        <v>-1154.9225436291504</v>
      </c>
      <c r="G89" s="24">
        <f t="shared" si="13"/>
        <v>561.14369868463586</v>
      </c>
      <c r="H89" s="38">
        <f t="shared" si="14"/>
        <v>593.7788449445145</v>
      </c>
      <c r="I89" s="39">
        <f t="shared" si="15"/>
        <v>0</v>
      </c>
      <c r="J89" s="24">
        <f t="shared" si="16"/>
        <v>134080.70883936808</v>
      </c>
    </row>
    <row r="90" spans="1:11" x14ac:dyDescent="0.3">
      <c r="A90" s="28" t="str">
        <f t="shared" si="9"/>
        <v>No</v>
      </c>
      <c r="B90" s="28" t="str">
        <f t="shared" si="10"/>
        <v>No</v>
      </c>
      <c r="C90" s="36">
        <f t="shared" si="11"/>
        <v>-1481.2958826247943</v>
      </c>
      <c r="D90">
        <v>82</v>
      </c>
      <c r="E90" s="24">
        <f t="shared" si="17"/>
        <v>134080.70883936808</v>
      </c>
      <c r="F90" s="38">
        <f t="shared" si="12"/>
        <v>-1154.9225436291504</v>
      </c>
      <c r="G90" s="24">
        <f t="shared" si="13"/>
        <v>558.66962016403363</v>
      </c>
      <c r="H90" s="38">
        <f t="shared" si="14"/>
        <v>596.25292346511674</v>
      </c>
      <c r="I90" s="39">
        <f t="shared" si="15"/>
        <v>0</v>
      </c>
      <c r="J90" s="24">
        <f t="shared" si="16"/>
        <v>133484.45591590294</v>
      </c>
    </row>
    <row r="91" spans="1:11" x14ac:dyDescent="0.3">
      <c r="A91" s="28" t="str">
        <f t="shared" si="9"/>
        <v>No</v>
      </c>
      <c r="B91" s="28" t="str">
        <f t="shared" si="10"/>
        <v>No</v>
      </c>
      <c r="C91" s="36">
        <f t="shared" si="11"/>
        <v>-1481.2958826247943</v>
      </c>
      <c r="D91">
        <v>83</v>
      </c>
      <c r="E91" s="24">
        <f t="shared" si="17"/>
        <v>133484.45591590294</v>
      </c>
      <c r="F91" s="38">
        <f t="shared" si="12"/>
        <v>-1154.9225436291504</v>
      </c>
      <c r="G91" s="24">
        <f t="shared" si="13"/>
        <v>556.18523298292894</v>
      </c>
      <c r="H91" s="38">
        <f t="shared" si="14"/>
        <v>598.73731064622143</v>
      </c>
      <c r="I91" s="39">
        <f t="shared" si="15"/>
        <v>0</v>
      </c>
      <c r="J91" s="24">
        <f t="shared" si="16"/>
        <v>132885.71860525673</v>
      </c>
    </row>
    <row r="92" spans="1:11" x14ac:dyDescent="0.3">
      <c r="A92" s="28" t="str">
        <f t="shared" si="9"/>
        <v>No</v>
      </c>
      <c r="B92" s="28" t="str">
        <f t="shared" si="10"/>
        <v>No</v>
      </c>
      <c r="C92" s="36">
        <f t="shared" si="11"/>
        <v>-1481.2958826247943</v>
      </c>
      <c r="D92">
        <v>84</v>
      </c>
      <c r="E92" s="24">
        <f t="shared" si="17"/>
        <v>132885.71860525673</v>
      </c>
      <c r="F92" s="38">
        <f t="shared" si="12"/>
        <v>-1154.9225436291504</v>
      </c>
      <c r="G92" s="24">
        <f t="shared" si="13"/>
        <v>553.69049418856969</v>
      </c>
      <c r="H92" s="38">
        <f t="shared" si="14"/>
        <v>601.23204944058068</v>
      </c>
      <c r="I92" s="39">
        <f t="shared" si="15"/>
        <v>0</v>
      </c>
      <c r="J92" s="24">
        <f t="shared" si="16"/>
        <v>132284.48655581614</v>
      </c>
      <c r="K92" s="2">
        <f>E81-J92</f>
        <v>7052.3880666379991</v>
      </c>
    </row>
    <row r="93" spans="1:11" x14ac:dyDescent="0.3">
      <c r="A93" s="28" t="str">
        <f t="shared" si="9"/>
        <v>No</v>
      </c>
      <c r="B93" s="28" t="str">
        <f t="shared" si="10"/>
        <v>No</v>
      </c>
      <c r="C93" s="36">
        <f t="shared" si="11"/>
        <v>-1481.2958826247943</v>
      </c>
      <c r="D93">
        <v>85</v>
      </c>
      <c r="E93" s="24">
        <f t="shared" si="17"/>
        <v>132284.48655581614</v>
      </c>
      <c r="F93" s="38">
        <f t="shared" si="12"/>
        <v>-1154.9225436291504</v>
      </c>
      <c r="G93" s="24">
        <f t="shared" si="13"/>
        <v>551.18536064923387</v>
      </c>
      <c r="H93" s="38">
        <f t="shared" si="14"/>
        <v>603.7371829799165</v>
      </c>
      <c r="I93" s="39">
        <f t="shared" si="15"/>
        <v>0</v>
      </c>
      <c r="J93" s="24">
        <f t="shared" si="16"/>
        <v>131680.74937283623</v>
      </c>
    </row>
    <row r="94" spans="1:11" x14ac:dyDescent="0.3">
      <c r="A94" s="28" t="str">
        <f t="shared" si="9"/>
        <v>No</v>
      </c>
      <c r="B94" s="28" t="str">
        <f t="shared" si="10"/>
        <v>No</v>
      </c>
      <c r="C94" s="36">
        <f t="shared" si="11"/>
        <v>-1481.2958826247943</v>
      </c>
      <c r="D94">
        <v>86</v>
      </c>
      <c r="E94" s="24">
        <f t="shared" si="17"/>
        <v>131680.74937283623</v>
      </c>
      <c r="F94" s="38">
        <f t="shared" si="12"/>
        <v>-1154.9225436291504</v>
      </c>
      <c r="G94" s="24">
        <f t="shared" si="13"/>
        <v>548.66978905348424</v>
      </c>
      <c r="H94" s="38">
        <f t="shared" si="14"/>
        <v>606.25275457566613</v>
      </c>
      <c r="I94" s="39">
        <f t="shared" si="15"/>
        <v>0</v>
      </c>
      <c r="J94" s="24">
        <f t="shared" si="16"/>
        <v>131074.49661826057</v>
      </c>
    </row>
    <row r="95" spans="1:11" x14ac:dyDescent="0.3">
      <c r="A95" s="28" t="str">
        <f t="shared" si="9"/>
        <v>No</v>
      </c>
      <c r="B95" s="28" t="str">
        <f t="shared" si="10"/>
        <v>No</v>
      </c>
      <c r="C95" s="36">
        <f t="shared" si="11"/>
        <v>-1481.2958826247943</v>
      </c>
      <c r="D95">
        <v>87</v>
      </c>
      <c r="E95" s="24">
        <f t="shared" si="17"/>
        <v>131074.49661826057</v>
      </c>
      <c r="F95" s="38">
        <f t="shared" si="12"/>
        <v>-1154.9225436291504</v>
      </c>
      <c r="G95" s="24">
        <f t="shared" si="13"/>
        <v>546.14373590941909</v>
      </c>
      <c r="H95" s="38">
        <f t="shared" si="14"/>
        <v>608.77880771973128</v>
      </c>
      <c r="I95" s="39">
        <f t="shared" si="15"/>
        <v>0</v>
      </c>
      <c r="J95" s="24">
        <f t="shared" si="16"/>
        <v>130465.71781054084</v>
      </c>
    </row>
    <row r="96" spans="1:11" x14ac:dyDescent="0.3">
      <c r="A96" s="28" t="str">
        <f t="shared" si="9"/>
        <v>No</v>
      </c>
      <c r="B96" s="28" t="str">
        <f t="shared" si="10"/>
        <v>No</v>
      </c>
      <c r="C96" s="36">
        <f t="shared" si="11"/>
        <v>-1481.2958826247943</v>
      </c>
      <c r="D96">
        <v>88</v>
      </c>
      <c r="E96" s="24">
        <f t="shared" si="17"/>
        <v>130465.71781054084</v>
      </c>
      <c r="F96" s="38">
        <f t="shared" si="12"/>
        <v>-1154.9225436291504</v>
      </c>
      <c r="G96" s="24">
        <f t="shared" si="13"/>
        <v>543.60715754392015</v>
      </c>
      <c r="H96" s="38">
        <f t="shared" si="14"/>
        <v>611.31538608523022</v>
      </c>
      <c r="I96" s="39">
        <f t="shared" si="15"/>
        <v>0</v>
      </c>
      <c r="J96" s="24">
        <f t="shared" si="16"/>
        <v>129854.40242445561</v>
      </c>
    </row>
    <row r="97" spans="1:11" x14ac:dyDescent="0.3">
      <c r="A97" s="28" t="str">
        <f t="shared" si="9"/>
        <v>No</v>
      </c>
      <c r="B97" s="28" t="str">
        <f t="shared" si="10"/>
        <v>No</v>
      </c>
      <c r="C97" s="36">
        <f t="shared" si="11"/>
        <v>-1481.2958826247943</v>
      </c>
      <c r="D97">
        <v>89</v>
      </c>
      <c r="E97" s="24">
        <f t="shared" si="17"/>
        <v>129854.40242445561</v>
      </c>
      <c r="F97" s="38">
        <f t="shared" si="12"/>
        <v>-1154.9225436291504</v>
      </c>
      <c r="G97" s="24">
        <f t="shared" si="13"/>
        <v>541.06001010189834</v>
      </c>
      <c r="H97" s="38">
        <f t="shared" si="14"/>
        <v>613.86253352725203</v>
      </c>
      <c r="I97" s="39">
        <f t="shared" si="15"/>
        <v>0</v>
      </c>
      <c r="J97" s="24">
        <f t="shared" si="16"/>
        <v>129240.53989092835</v>
      </c>
    </row>
    <row r="98" spans="1:11" x14ac:dyDescent="0.3">
      <c r="A98" s="28" t="str">
        <f t="shared" si="9"/>
        <v>No</v>
      </c>
      <c r="B98" s="28" t="str">
        <f t="shared" si="10"/>
        <v>No</v>
      </c>
      <c r="C98" s="36">
        <f t="shared" si="11"/>
        <v>-1481.2958826247943</v>
      </c>
      <c r="D98">
        <v>90</v>
      </c>
      <c r="E98" s="24">
        <f t="shared" si="17"/>
        <v>129240.53989092835</v>
      </c>
      <c r="F98" s="38">
        <f t="shared" si="12"/>
        <v>-1154.9225436291504</v>
      </c>
      <c r="G98" s="24">
        <f t="shared" si="13"/>
        <v>538.50224954553482</v>
      </c>
      <c r="H98" s="38">
        <f t="shared" si="14"/>
        <v>616.42029408361554</v>
      </c>
      <c r="I98" s="39">
        <f t="shared" si="15"/>
        <v>0</v>
      </c>
      <c r="J98" s="24">
        <f t="shared" si="16"/>
        <v>128624.11959684474</v>
      </c>
    </row>
    <row r="99" spans="1:11" x14ac:dyDescent="0.3">
      <c r="A99" s="28" t="str">
        <f t="shared" si="9"/>
        <v>No</v>
      </c>
      <c r="B99" s="28" t="str">
        <f t="shared" si="10"/>
        <v>No</v>
      </c>
      <c r="C99" s="36">
        <f t="shared" si="11"/>
        <v>-1481.2958826247943</v>
      </c>
      <c r="D99">
        <v>91</v>
      </c>
      <c r="E99" s="24">
        <f t="shared" si="17"/>
        <v>128624.11959684474</v>
      </c>
      <c r="F99" s="38">
        <f t="shared" si="12"/>
        <v>-1154.9225436291504</v>
      </c>
      <c r="G99" s="24">
        <f t="shared" si="13"/>
        <v>535.93383165351975</v>
      </c>
      <c r="H99" s="38">
        <f t="shared" si="14"/>
        <v>618.98871197563062</v>
      </c>
      <c r="I99" s="39">
        <f t="shared" si="15"/>
        <v>0</v>
      </c>
      <c r="J99" s="24">
        <f t="shared" si="16"/>
        <v>128005.13088486911</v>
      </c>
    </row>
    <row r="100" spans="1:11" x14ac:dyDescent="0.3">
      <c r="A100" s="28" t="str">
        <f t="shared" si="9"/>
        <v>No</v>
      </c>
      <c r="B100" s="28" t="str">
        <f t="shared" si="10"/>
        <v>No</v>
      </c>
      <c r="C100" s="36">
        <f t="shared" si="11"/>
        <v>-1481.2958826247943</v>
      </c>
      <c r="D100">
        <v>92</v>
      </c>
      <c r="E100" s="24">
        <f t="shared" si="17"/>
        <v>128005.13088486911</v>
      </c>
      <c r="F100" s="38">
        <f t="shared" si="12"/>
        <v>-1154.9225436291504</v>
      </c>
      <c r="G100" s="24">
        <f t="shared" si="13"/>
        <v>533.35471202028793</v>
      </c>
      <c r="H100" s="38">
        <f t="shared" si="14"/>
        <v>621.56783160886243</v>
      </c>
      <c r="I100" s="39">
        <f t="shared" si="15"/>
        <v>0</v>
      </c>
      <c r="J100" s="24">
        <f t="shared" si="16"/>
        <v>127383.56305326025</v>
      </c>
    </row>
    <row r="101" spans="1:11" x14ac:dyDescent="0.3">
      <c r="A101" s="28" t="str">
        <f t="shared" si="9"/>
        <v>No</v>
      </c>
      <c r="B101" s="28" t="str">
        <f t="shared" si="10"/>
        <v>No</v>
      </c>
      <c r="C101" s="36">
        <f t="shared" si="11"/>
        <v>-1481.2958826247943</v>
      </c>
      <c r="D101">
        <v>93</v>
      </c>
      <c r="E101" s="24">
        <f t="shared" si="17"/>
        <v>127383.56305326025</v>
      </c>
      <c r="F101" s="38">
        <f t="shared" si="12"/>
        <v>-1154.9225436291504</v>
      </c>
      <c r="G101" s="24">
        <f t="shared" si="13"/>
        <v>530.76484605525104</v>
      </c>
      <c r="H101" s="38">
        <f t="shared" si="14"/>
        <v>624.15769757389933</v>
      </c>
      <c r="I101" s="39">
        <f t="shared" si="15"/>
        <v>0</v>
      </c>
      <c r="J101" s="24">
        <f t="shared" si="16"/>
        <v>126759.40535568635</v>
      </c>
    </row>
    <row r="102" spans="1:11" x14ac:dyDescent="0.3">
      <c r="A102" s="28" t="str">
        <f t="shared" si="9"/>
        <v>No</v>
      </c>
      <c r="B102" s="28" t="str">
        <f t="shared" si="10"/>
        <v>No</v>
      </c>
      <c r="C102" s="36">
        <f t="shared" si="11"/>
        <v>-1481.2958826247943</v>
      </c>
      <c r="D102">
        <v>94</v>
      </c>
      <c r="E102" s="24">
        <f t="shared" si="17"/>
        <v>126759.40535568635</v>
      </c>
      <c r="F102" s="38">
        <f t="shared" si="12"/>
        <v>-1154.9225436291504</v>
      </c>
      <c r="G102" s="24">
        <f t="shared" si="13"/>
        <v>528.16418898202642</v>
      </c>
      <c r="H102" s="38">
        <f t="shared" si="14"/>
        <v>626.75835464712395</v>
      </c>
      <c r="I102" s="39">
        <f t="shared" si="15"/>
        <v>0</v>
      </c>
      <c r="J102" s="24">
        <f t="shared" si="16"/>
        <v>126132.64700103922</v>
      </c>
    </row>
    <row r="103" spans="1:11" x14ac:dyDescent="0.3">
      <c r="A103" s="28" t="str">
        <f t="shared" si="9"/>
        <v>No</v>
      </c>
      <c r="B103" s="28" t="str">
        <f t="shared" si="10"/>
        <v>No</v>
      </c>
      <c r="C103" s="36">
        <f t="shared" si="11"/>
        <v>-1481.2958826247943</v>
      </c>
      <c r="D103">
        <v>95</v>
      </c>
      <c r="E103" s="24">
        <f t="shared" si="17"/>
        <v>126132.64700103922</v>
      </c>
      <c r="F103" s="38">
        <f t="shared" si="12"/>
        <v>-1154.9225436291504</v>
      </c>
      <c r="G103" s="24">
        <f t="shared" si="13"/>
        <v>525.55269583766346</v>
      </c>
      <c r="H103" s="38">
        <f t="shared" si="14"/>
        <v>629.3698477914869</v>
      </c>
      <c r="I103" s="39">
        <f t="shared" si="15"/>
        <v>0</v>
      </c>
      <c r="J103" s="24">
        <f t="shared" si="16"/>
        <v>125503.27715324773</v>
      </c>
    </row>
    <row r="104" spans="1:11" x14ac:dyDescent="0.3">
      <c r="A104" s="28" t="str">
        <f t="shared" si="9"/>
        <v>No</v>
      </c>
      <c r="B104" s="28" t="str">
        <f t="shared" si="10"/>
        <v>No</v>
      </c>
      <c r="C104" s="36">
        <f t="shared" si="11"/>
        <v>-1481.2958826247943</v>
      </c>
      <c r="D104">
        <v>96</v>
      </c>
      <c r="E104" s="24">
        <f t="shared" si="17"/>
        <v>125503.27715324773</v>
      </c>
      <c r="F104" s="38">
        <f t="shared" si="12"/>
        <v>-1154.9225436291504</v>
      </c>
      <c r="G104" s="24">
        <f t="shared" si="13"/>
        <v>522.93032147186557</v>
      </c>
      <c r="H104" s="38">
        <f t="shared" si="14"/>
        <v>631.9922221572848</v>
      </c>
      <c r="I104" s="39">
        <f t="shared" si="15"/>
        <v>0</v>
      </c>
      <c r="J104" s="24">
        <f t="shared" si="16"/>
        <v>124871.28493109046</v>
      </c>
      <c r="K104" s="2">
        <f>E93-J104</f>
        <v>7413.2016247256834</v>
      </c>
    </row>
    <row r="105" spans="1:11" x14ac:dyDescent="0.3">
      <c r="A105" s="28" t="str">
        <f t="shared" si="9"/>
        <v>No</v>
      </c>
      <c r="B105" s="28" t="str">
        <f t="shared" si="10"/>
        <v>No</v>
      </c>
      <c r="C105" s="36">
        <f t="shared" si="11"/>
        <v>-1481.2958826247943</v>
      </c>
      <c r="D105">
        <v>97</v>
      </c>
      <c r="E105" s="24">
        <f t="shared" si="17"/>
        <v>124871.28493109046</v>
      </c>
      <c r="F105" s="38">
        <f t="shared" si="12"/>
        <v>-1154.9225436291504</v>
      </c>
      <c r="G105" s="24">
        <f t="shared" si="13"/>
        <v>520.29702054621021</v>
      </c>
      <c r="H105" s="38">
        <f t="shared" si="14"/>
        <v>634.62552308294016</v>
      </c>
      <c r="I105" s="39">
        <f t="shared" si="15"/>
        <v>0</v>
      </c>
      <c r="J105" s="24">
        <f t="shared" si="16"/>
        <v>124236.65940800752</v>
      </c>
    </row>
    <row r="106" spans="1:11" x14ac:dyDescent="0.3">
      <c r="A106" s="28" t="str">
        <f t="shared" si="9"/>
        <v>No</v>
      </c>
      <c r="B106" s="28" t="str">
        <f t="shared" si="10"/>
        <v>No</v>
      </c>
      <c r="C106" s="36">
        <f t="shared" si="11"/>
        <v>-1481.2958826247943</v>
      </c>
      <c r="D106">
        <v>98</v>
      </c>
      <c r="E106" s="24">
        <f t="shared" si="17"/>
        <v>124236.65940800752</v>
      </c>
      <c r="F106" s="38">
        <f t="shared" si="12"/>
        <v>-1154.9225436291504</v>
      </c>
      <c r="G106" s="24">
        <f t="shared" si="13"/>
        <v>517.65274753336462</v>
      </c>
      <c r="H106" s="38">
        <f t="shared" si="14"/>
        <v>637.26979609578575</v>
      </c>
      <c r="I106" s="39">
        <f t="shared" si="15"/>
        <v>0</v>
      </c>
      <c r="J106" s="24">
        <f t="shared" si="16"/>
        <v>123599.38961191173</v>
      </c>
    </row>
    <row r="107" spans="1:11" x14ac:dyDescent="0.3">
      <c r="A107" s="28" t="str">
        <f t="shared" si="9"/>
        <v>No</v>
      </c>
      <c r="B107" s="28" t="str">
        <f t="shared" si="10"/>
        <v>No</v>
      </c>
      <c r="C107" s="36">
        <f t="shared" si="11"/>
        <v>-1481.2958826247943</v>
      </c>
      <c r="D107">
        <v>99</v>
      </c>
      <c r="E107" s="24">
        <f t="shared" si="17"/>
        <v>123599.38961191173</v>
      </c>
      <c r="F107" s="38">
        <f t="shared" si="12"/>
        <v>-1154.9225436291504</v>
      </c>
      <c r="G107" s="24">
        <f t="shared" si="13"/>
        <v>514.99745671629887</v>
      </c>
      <c r="H107" s="38">
        <f t="shared" si="14"/>
        <v>639.9250869128515</v>
      </c>
      <c r="I107" s="39">
        <f t="shared" si="15"/>
        <v>0</v>
      </c>
      <c r="J107" s="24">
        <f t="shared" si="16"/>
        <v>122959.46452499888</v>
      </c>
    </row>
    <row r="108" spans="1:11" x14ac:dyDescent="0.3">
      <c r="A108" s="28" t="str">
        <f t="shared" si="9"/>
        <v>No</v>
      </c>
      <c r="B108" s="28" t="str">
        <f t="shared" si="10"/>
        <v>No</v>
      </c>
      <c r="C108" s="36">
        <f t="shared" si="11"/>
        <v>-1481.2958826247943</v>
      </c>
      <c r="D108">
        <v>100</v>
      </c>
      <c r="E108" s="24">
        <f t="shared" si="17"/>
        <v>122959.46452499888</v>
      </c>
      <c r="F108" s="38">
        <f t="shared" si="12"/>
        <v>-1154.9225436291504</v>
      </c>
      <c r="G108" s="24">
        <f t="shared" si="13"/>
        <v>512.33110218749539</v>
      </c>
      <c r="H108" s="38">
        <f t="shared" si="14"/>
        <v>642.59144144165498</v>
      </c>
      <c r="I108" s="39">
        <f t="shared" si="15"/>
        <v>0</v>
      </c>
      <c r="J108" s="24">
        <f t="shared" si="16"/>
        <v>122316.87308355722</v>
      </c>
    </row>
    <row r="109" spans="1:11" x14ac:dyDescent="0.3">
      <c r="A109" s="28" t="str">
        <f t="shared" si="9"/>
        <v>No</v>
      </c>
      <c r="B109" s="28" t="str">
        <f t="shared" si="10"/>
        <v>No</v>
      </c>
      <c r="C109" s="36">
        <f t="shared" si="11"/>
        <v>-1481.2958826247943</v>
      </c>
      <c r="D109">
        <v>101</v>
      </c>
      <c r="E109" s="24">
        <f t="shared" si="17"/>
        <v>122316.87308355722</v>
      </c>
      <c r="F109" s="38">
        <f t="shared" si="12"/>
        <v>-1154.9225436291504</v>
      </c>
      <c r="G109" s="24">
        <f t="shared" si="13"/>
        <v>509.65363784815509</v>
      </c>
      <c r="H109" s="38">
        <f t="shared" si="14"/>
        <v>645.26890578099528</v>
      </c>
      <c r="I109" s="39">
        <f t="shared" si="15"/>
        <v>0</v>
      </c>
      <c r="J109" s="24">
        <f t="shared" si="16"/>
        <v>121671.60417777623</v>
      </c>
    </row>
    <row r="110" spans="1:11" x14ac:dyDescent="0.3">
      <c r="A110" s="28" t="str">
        <f t="shared" si="9"/>
        <v>No</v>
      </c>
      <c r="B110" s="28" t="str">
        <f t="shared" si="10"/>
        <v>No</v>
      </c>
      <c r="C110" s="36">
        <f t="shared" si="11"/>
        <v>-1481.2958826247943</v>
      </c>
      <c r="D110">
        <v>102</v>
      </c>
      <c r="E110" s="24">
        <f t="shared" si="17"/>
        <v>121671.60417777623</v>
      </c>
      <c r="F110" s="38">
        <f t="shared" si="12"/>
        <v>-1154.9225436291504</v>
      </c>
      <c r="G110" s="24">
        <f t="shared" si="13"/>
        <v>506.96501740740092</v>
      </c>
      <c r="H110" s="38">
        <f t="shared" si="14"/>
        <v>647.9575262217495</v>
      </c>
      <c r="I110" s="39">
        <f t="shared" si="15"/>
        <v>0</v>
      </c>
      <c r="J110" s="24">
        <f t="shared" si="16"/>
        <v>121023.64665155447</v>
      </c>
    </row>
    <row r="111" spans="1:11" x14ac:dyDescent="0.3">
      <c r="A111" s="28" t="str">
        <f t="shared" si="9"/>
        <v>No</v>
      </c>
      <c r="B111" s="28" t="str">
        <f t="shared" si="10"/>
        <v>No</v>
      </c>
      <c r="C111" s="36">
        <f t="shared" si="11"/>
        <v>-1481.2958826247943</v>
      </c>
      <c r="D111">
        <v>103</v>
      </c>
      <c r="E111" s="24">
        <f t="shared" si="17"/>
        <v>121023.64665155447</v>
      </c>
      <c r="F111" s="38">
        <f t="shared" si="12"/>
        <v>-1154.9225436291504</v>
      </c>
      <c r="G111" s="24">
        <f t="shared" si="13"/>
        <v>504.26519438147699</v>
      </c>
      <c r="H111" s="38">
        <f t="shared" si="14"/>
        <v>650.65734924767344</v>
      </c>
      <c r="I111" s="39">
        <f t="shared" si="15"/>
        <v>0</v>
      </c>
      <c r="J111" s="24">
        <f t="shared" si="16"/>
        <v>120372.9893023068</v>
      </c>
    </row>
    <row r="112" spans="1:11" x14ac:dyDescent="0.3">
      <c r="A112" s="28" t="str">
        <f t="shared" si="9"/>
        <v>No</v>
      </c>
      <c r="B112" s="28" t="str">
        <f t="shared" si="10"/>
        <v>No</v>
      </c>
      <c r="C112" s="36">
        <f t="shared" si="11"/>
        <v>-1481.2958826247943</v>
      </c>
      <c r="D112">
        <v>104</v>
      </c>
      <c r="E112" s="24">
        <f t="shared" si="17"/>
        <v>120372.9893023068</v>
      </c>
      <c r="F112" s="38">
        <f t="shared" si="12"/>
        <v>-1154.9225436291504</v>
      </c>
      <c r="G112" s="24">
        <f t="shared" si="13"/>
        <v>501.55412209294497</v>
      </c>
      <c r="H112" s="38">
        <f t="shared" si="14"/>
        <v>653.36842153620546</v>
      </c>
      <c r="I112" s="39">
        <f t="shared" si="15"/>
        <v>0</v>
      </c>
      <c r="J112" s="24">
        <f t="shared" si="16"/>
        <v>119719.6208807706</v>
      </c>
    </row>
    <row r="113" spans="1:11" x14ac:dyDescent="0.3">
      <c r="A113" s="28" t="str">
        <f t="shared" si="9"/>
        <v>No</v>
      </c>
      <c r="B113" s="28" t="str">
        <f t="shared" si="10"/>
        <v>No</v>
      </c>
      <c r="C113" s="36">
        <f t="shared" si="11"/>
        <v>-1481.2958826247943</v>
      </c>
      <c r="D113">
        <v>105</v>
      </c>
      <c r="E113" s="24">
        <f t="shared" si="17"/>
        <v>119719.6208807706</v>
      </c>
      <c r="F113" s="38">
        <f t="shared" si="12"/>
        <v>-1154.9225436291504</v>
      </c>
      <c r="G113" s="24">
        <f t="shared" si="13"/>
        <v>498.83175366987751</v>
      </c>
      <c r="H113" s="38">
        <f t="shared" si="14"/>
        <v>656.0907899592728</v>
      </c>
      <c r="I113" s="39">
        <f t="shared" si="15"/>
        <v>0</v>
      </c>
      <c r="J113" s="24">
        <f t="shared" si="16"/>
        <v>119063.53009081133</v>
      </c>
    </row>
    <row r="114" spans="1:11" x14ac:dyDescent="0.3">
      <c r="A114" s="28" t="str">
        <f t="shared" si="9"/>
        <v>No</v>
      </c>
      <c r="B114" s="28" t="str">
        <f t="shared" si="10"/>
        <v>No</v>
      </c>
      <c r="C114" s="36">
        <f t="shared" si="11"/>
        <v>-1481.2958826247943</v>
      </c>
      <c r="D114">
        <v>106</v>
      </c>
      <c r="E114" s="24">
        <f t="shared" si="17"/>
        <v>119063.53009081133</v>
      </c>
      <c r="F114" s="38">
        <f t="shared" si="12"/>
        <v>-1154.9225436291504</v>
      </c>
      <c r="G114" s="24">
        <f t="shared" si="13"/>
        <v>496.09804204504718</v>
      </c>
      <c r="H114" s="38">
        <f t="shared" si="14"/>
        <v>658.82450158410325</v>
      </c>
      <c r="I114" s="39">
        <f t="shared" si="15"/>
        <v>0</v>
      </c>
      <c r="J114" s="24">
        <f t="shared" si="16"/>
        <v>118404.70558922722</v>
      </c>
    </row>
    <row r="115" spans="1:11" x14ac:dyDescent="0.3">
      <c r="A115" s="28" t="str">
        <f t="shared" si="9"/>
        <v>No</v>
      </c>
      <c r="B115" s="28" t="str">
        <f t="shared" si="10"/>
        <v>No</v>
      </c>
      <c r="C115" s="36">
        <f t="shared" si="11"/>
        <v>-1481.2958826247943</v>
      </c>
      <c r="D115">
        <v>107</v>
      </c>
      <c r="E115" s="24">
        <f t="shared" si="17"/>
        <v>118404.70558922722</v>
      </c>
      <c r="F115" s="38">
        <f t="shared" si="12"/>
        <v>-1154.9225436291504</v>
      </c>
      <c r="G115" s="24">
        <f t="shared" si="13"/>
        <v>493.35293995511341</v>
      </c>
      <c r="H115" s="38">
        <f t="shared" si="14"/>
        <v>661.5696036740369</v>
      </c>
      <c r="I115" s="39">
        <f t="shared" si="15"/>
        <v>0</v>
      </c>
      <c r="J115" s="24">
        <f t="shared" si="16"/>
        <v>117743.13598555318</v>
      </c>
    </row>
    <row r="116" spans="1:11" x14ac:dyDescent="0.3">
      <c r="A116" s="28" t="str">
        <f t="shared" si="9"/>
        <v>No</v>
      </c>
      <c r="B116" s="28" t="str">
        <f t="shared" si="10"/>
        <v>No</v>
      </c>
      <c r="C116" s="36">
        <f t="shared" si="11"/>
        <v>-1481.2958826247943</v>
      </c>
      <c r="D116">
        <v>108</v>
      </c>
      <c r="E116" s="24">
        <f t="shared" si="17"/>
        <v>117743.13598555318</v>
      </c>
      <c r="F116" s="38">
        <f t="shared" si="12"/>
        <v>-1154.9225436291504</v>
      </c>
      <c r="G116" s="24">
        <f t="shared" si="13"/>
        <v>490.59639993980488</v>
      </c>
      <c r="H116" s="38">
        <f t="shared" si="14"/>
        <v>664.32614368934549</v>
      </c>
      <c r="I116" s="39">
        <f t="shared" si="15"/>
        <v>0</v>
      </c>
      <c r="J116" s="24">
        <f t="shared" si="16"/>
        <v>117078.80984186383</v>
      </c>
      <c r="K116" s="2">
        <f>E105-J116</f>
        <v>7792.4750892266311</v>
      </c>
    </row>
    <row r="117" spans="1:11" x14ac:dyDescent="0.3">
      <c r="A117" s="28" t="str">
        <f t="shared" si="9"/>
        <v>No</v>
      </c>
      <c r="B117" s="28" t="str">
        <f t="shared" si="10"/>
        <v>No</v>
      </c>
      <c r="C117" s="36">
        <f t="shared" si="11"/>
        <v>-1481.2958826247943</v>
      </c>
      <c r="D117">
        <v>109</v>
      </c>
      <c r="E117" s="24">
        <f t="shared" si="17"/>
        <v>117078.80984186383</v>
      </c>
      <c r="F117" s="38">
        <f t="shared" si="12"/>
        <v>-1154.9225436291504</v>
      </c>
      <c r="G117" s="24">
        <f t="shared" si="13"/>
        <v>487.82837434109928</v>
      </c>
      <c r="H117" s="38">
        <f t="shared" si="14"/>
        <v>667.09416928805103</v>
      </c>
      <c r="I117" s="39">
        <f t="shared" si="15"/>
        <v>0</v>
      </c>
      <c r="J117" s="24">
        <f t="shared" si="16"/>
        <v>116411.71567257578</v>
      </c>
    </row>
    <row r="118" spans="1:11" x14ac:dyDescent="0.3">
      <c r="A118" s="28" t="str">
        <f t="shared" si="9"/>
        <v>No</v>
      </c>
      <c r="B118" s="28" t="str">
        <f t="shared" si="10"/>
        <v>No</v>
      </c>
      <c r="C118" s="36">
        <f t="shared" si="11"/>
        <v>-1481.2958826247943</v>
      </c>
      <c r="D118">
        <v>110</v>
      </c>
      <c r="E118" s="24">
        <f t="shared" si="17"/>
        <v>116411.71567257578</v>
      </c>
      <c r="F118" s="38">
        <f t="shared" si="12"/>
        <v>-1154.9225436291504</v>
      </c>
      <c r="G118" s="24">
        <f t="shared" si="13"/>
        <v>485.04881530239908</v>
      </c>
      <c r="H118" s="38">
        <f t="shared" si="14"/>
        <v>669.87372832675123</v>
      </c>
      <c r="I118" s="39">
        <f t="shared" si="15"/>
        <v>0</v>
      </c>
      <c r="J118" s="24">
        <f t="shared" si="16"/>
        <v>115741.84194424903</v>
      </c>
    </row>
    <row r="119" spans="1:11" x14ac:dyDescent="0.3">
      <c r="A119" s="28" t="str">
        <f t="shared" si="9"/>
        <v>No</v>
      </c>
      <c r="B119" s="28" t="str">
        <f t="shared" si="10"/>
        <v>No</v>
      </c>
      <c r="C119" s="36">
        <f t="shared" si="11"/>
        <v>-1481.2958826247943</v>
      </c>
      <c r="D119">
        <v>111</v>
      </c>
      <c r="E119" s="24">
        <f t="shared" si="17"/>
        <v>115741.84194424903</v>
      </c>
      <c r="F119" s="38">
        <f t="shared" si="12"/>
        <v>-1154.9225436291504</v>
      </c>
      <c r="G119" s="24">
        <f t="shared" si="13"/>
        <v>482.25767476770426</v>
      </c>
      <c r="H119" s="38">
        <f t="shared" si="14"/>
        <v>672.66486886144617</v>
      </c>
      <c r="I119" s="39">
        <f t="shared" si="15"/>
        <v>0</v>
      </c>
      <c r="J119" s="24">
        <f t="shared" si="16"/>
        <v>115069.17707538758</v>
      </c>
    </row>
    <row r="120" spans="1:11" x14ac:dyDescent="0.3">
      <c r="A120" s="28" t="str">
        <f t="shared" si="9"/>
        <v>No</v>
      </c>
      <c r="B120" s="28" t="str">
        <f t="shared" si="10"/>
        <v>No</v>
      </c>
      <c r="C120" s="36">
        <f t="shared" si="11"/>
        <v>-1481.2958826247943</v>
      </c>
      <c r="D120">
        <v>112</v>
      </c>
      <c r="E120" s="24">
        <f t="shared" si="17"/>
        <v>115069.17707538758</v>
      </c>
      <c r="F120" s="38">
        <f t="shared" si="12"/>
        <v>-1154.9225436291504</v>
      </c>
      <c r="G120" s="24">
        <f t="shared" si="13"/>
        <v>479.45490448078158</v>
      </c>
      <c r="H120" s="38">
        <f t="shared" si="14"/>
        <v>675.46763914836879</v>
      </c>
      <c r="I120" s="39">
        <f t="shared" si="15"/>
        <v>0</v>
      </c>
      <c r="J120" s="24">
        <f t="shared" si="16"/>
        <v>114393.70943623921</v>
      </c>
    </row>
    <row r="121" spans="1:11" x14ac:dyDescent="0.3">
      <c r="A121" s="28" t="str">
        <f t="shared" si="9"/>
        <v>No</v>
      </c>
      <c r="B121" s="28" t="str">
        <f t="shared" si="10"/>
        <v>No</v>
      </c>
      <c r="C121" s="36">
        <f t="shared" si="11"/>
        <v>-1481.2958826247943</v>
      </c>
      <c r="D121">
        <v>113</v>
      </c>
      <c r="E121" s="24">
        <f t="shared" si="17"/>
        <v>114393.70943623921</v>
      </c>
      <c r="F121" s="38">
        <f t="shared" si="12"/>
        <v>-1154.9225436291504</v>
      </c>
      <c r="G121" s="24">
        <f t="shared" si="13"/>
        <v>476.64045598433</v>
      </c>
      <c r="H121" s="38">
        <f t="shared" si="14"/>
        <v>678.28208764482042</v>
      </c>
      <c r="I121" s="39">
        <f t="shared" si="15"/>
        <v>0</v>
      </c>
      <c r="J121" s="24">
        <f t="shared" si="16"/>
        <v>113715.42734859438</v>
      </c>
    </row>
    <row r="122" spans="1:11" x14ac:dyDescent="0.3">
      <c r="A122" s="28" t="str">
        <f t="shared" si="9"/>
        <v>No</v>
      </c>
      <c r="B122" s="28" t="str">
        <f t="shared" si="10"/>
        <v>No</v>
      </c>
      <c r="C122" s="36">
        <f t="shared" si="11"/>
        <v>-1481.2958826247943</v>
      </c>
      <c r="D122">
        <v>114</v>
      </c>
      <c r="E122" s="24">
        <f t="shared" si="17"/>
        <v>113715.42734859438</v>
      </c>
      <c r="F122" s="38">
        <f t="shared" si="12"/>
        <v>-1154.9225436291504</v>
      </c>
      <c r="G122" s="24">
        <f t="shared" si="13"/>
        <v>473.81428061914329</v>
      </c>
      <c r="H122" s="38">
        <f t="shared" si="14"/>
        <v>681.10826301000702</v>
      </c>
      <c r="I122" s="39">
        <f t="shared" si="15"/>
        <v>0</v>
      </c>
      <c r="J122" s="24">
        <f t="shared" si="16"/>
        <v>113034.31908558437</v>
      </c>
    </row>
    <row r="123" spans="1:11" x14ac:dyDescent="0.3">
      <c r="A123" s="28" t="str">
        <f t="shared" si="9"/>
        <v>No</v>
      </c>
      <c r="B123" s="28" t="str">
        <f t="shared" si="10"/>
        <v>No</v>
      </c>
      <c r="C123" s="36">
        <f t="shared" si="11"/>
        <v>-1481.2958826247943</v>
      </c>
      <c r="D123">
        <v>115</v>
      </c>
      <c r="E123" s="24">
        <f t="shared" si="17"/>
        <v>113034.31908558437</v>
      </c>
      <c r="F123" s="38">
        <f t="shared" si="12"/>
        <v>-1154.9225436291504</v>
      </c>
      <c r="G123" s="24">
        <f t="shared" si="13"/>
        <v>470.97632952326819</v>
      </c>
      <c r="H123" s="38">
        <f t="shared" si="14"/>
        <v>683.94621410588218</v>
      </c>
      <c r="I123" s="39">
        <f t="shared" si="15"/>
        <v>0</v>
      </c>
      <c r="J123" s="24">
        <f t="shared" si="16"/>
        <v>112350.3728714785</v>
      </c>
    </row>
    <row r="124" spans="1:11" x14ac:dyDescent="0.3">
      <c r="A124" s="28" t="str">
        <f t="shared" si="9"/>
        <v>No</v>
      </c>
      <c r="B124" s="28" t="str">
        <f t="shared" si="10"/>
        <v>No</v>
      </c>
      <c r="C124" s="36">
        <f t="shared" si="11"/>
        <v>-1481.2958826247943</v>
      </c>
      <c r="D124">
        <v>116</v>
      </c>
      <c r="E124" s="24">
        <f t="shared" si="17"/>
        <v>112350.3728714785</v>
      </c>
      <c r="F124" s="38">
        <f t="shared" si="12"/>
        <v>-1154.9225436291504</v>
      </c>
      <c r="G124" s="24">
        <f t="shared" si="13"/>
        <v>468.12655363116039</v>
      </c>
      <c r="H124" s="38">
        <f t="shared" si="14"/>
        <v>686.79598999798998</v>
      </c>
      <c r="I124" s="39">
        <f t="shared" si="15"/>
        <v>0</v>
      </c>
      <c r="J124" s="24">
        <f t="shared" si="16"/>
        <v>111663.57688148051</v>
      </c>
    </row>
    <row r="125" spans="1:11" x14ac:dyDescent="0.3">
      <c r="A125" s="28" t="str">
        <f t="shared" si="9"/>
        <v>No</v>
      </c>
      <c r="B125" s="28" t="str">
        <f t="shared" si="10"/>
        <v>No</v>
      </c>
      <c r="C125" s="36">
        <f t="shared" si="11"/>
        <v>-1481.2958826247943</v>
      </c>
      <c r="D125">
        <v>117</v>
      </c>
      <c r="E125" s="24">
        <f t="shared" si="17"/>
        <v>111663.57688148051</v>
      </c>
      <c r="F125" s="38">
        <f t="shared" si="12"/>
        <v>-1154.9225436291504</v>
      </c>
      <c r="G125" s="24">
        <f t="shared" si="13"/>
        <v>465.26490367283543</v>
      </c>
      <c r="H125" s="38">
        <f t="shared" si="14"/>
        <v>689.65763995631494</v>
      </c>
      <c r="I125" s="39">
        <f t="shared" si="15"/>
        <v>0</v>
      </c>
      <c r="J125" s="24">
        <f t="shared" si="16"/>
        <v>110973.91924152419</v>
      </c>
    </row>
    <row r="126" spans="1:11" x14ac:dyDescent="0.3">
      <c r="A126" s="28" t="str">
        <f t="shared" si="9"/>
        <v>No</v>
      </c>
      <c r="B126" s="28" t="str">
        <f t="shared" si="10"/>
        <v>No</v>
      </c>
      <c r="C126" s="36">
        <f t="shared" si="11"/>
        <v>-1481.2958826247943</v>
      </c>
      <c r="D126">
        <v>118</v>
      </c>
      <c r="E126" s="24">
        <f t="shared" si="17"/>
        <v>110973.91924152419</v>
      </c>
      <c r="F126" s="38">
        <f t="shared" si="12"/>
        <v>-1154.9225436291504</v>
      </c>
      <c r="G126" s="24">
        <f t="shared" si="13"/>
        <v>462.39133017301742</v>
      </c>
      <c r="H126" s="38">
        <f t="shared" si="14"/>
        <v>692.53121345613295</v>
      </c>
      <c r="I126" s="39">
        <f t="shared" si="15"/>
        <v>0</v>
      </c>
      <c r="J126" s="24">
        <f t="shared" si="16"/>
        <v>110281.38802806805</v>
      </c>
    </row>
    <row r="127" spans="1:11" x14ac:dyDescent="0.3">
      <c r="A127" s="28" t="str">
        <f t="shared" si="9"/>
        <v>No</v>
      </c>
      <c r="B127" s="28" t="str">
        <f t="shared" si="10"/>
        <v>No</v>
      </c>
      <c r="C127" s="36">
        <f t="shared" si="11"/>
        <v>-1481.2958826247943</v>
      </c>
      <c r="D127">
        <v>119</v>
      </c>
      <c r="E127" s="24">
        <f t="shared" si="17"/>
        <v>110281.38802806805</v>
      </c>
      <c r="F127" s="38">
        <f t="shared" si="12"/>
        <v>-1154.9225436291504</v>
      </c>
      <c r="G127" s="24">
        <f t="shared" si="13"/>
        <v>459.5057834502835</v>
      </c>
      <c r="H127" s="38">
        <f t="shared" si="14"/>
        <v>695.41676017886687</v>
      </c>
      <c r="I127" s="39">
        <f t="shared" si="15"/>
        <v>0</v>
      </c>
      <c r="J127" s="24">
        <f t="shared" si="16"/>
        <v>109585.97126788918</v>
      </c>
    </row>
    <row r="128" spans="1:11" x14ac:dyDescent="0.3">
      <c r="A128" s="28" t="str">
        <f t="shared" si="9"/>
        <v>No</v>
      </c>
      <c r="B128" s="28" t="str">
        <f t="shared" si="10"/>
        <v>No</v>
      </c>
      <c r="C128" s="36">
        <f t="shared" si="11"/>
        <v>-1481.2958826247943</v>
      </c>
      <c r="D128">
        <v>120</v>
      </c>
      <c r="E128" s="24">
        <f t="shared" si="17"/>
        <v>109585.97126788918</v>
      </c>
      <c r="F128" s="38">
        <f t="shared" si="12"/>
        <v>-1154.9225436291504</v>
      </c>
      <c r="G128" s="24">
        <f t="shared" si="13"/>
        <v>456.60821361620492</v>
      </c>
      <c r="H128" s="38">
        <f t="shared" si="14"/>
        <v>698.31433001294545</v>
      </c>
      <c r="I128" s="39">
        <f t="shared" si="15"/>
        <v>0</v>
      </c>
      <c r="J128" s="24">
        <f t="shared" si="16"/>
        <v>108887.65693787624</v>
      </c>
      <c r="K128" s="2">
        <f>E117-J128</f>
        <v>8191.1529039875895</v>
      </c>
    </row>
    <row r="129" spans="1:10" x14ac:dyDescent="0.3">
      <c r="A129" s="28" t="str">
        <f t="shared" si="9"/>
        <v>No</v>
      </c>
      <c r="B129" s="28" t="str">
        <f t="shared" si="10"/>
        <v>No</v>
      </c>
      <c r="C129" s="36">
        <f t="shared" si="11"/>
        <v>-1481.2958826247943</v>
      </c>
      <c r="D129">
        <v>121</v>
      </c>
      <c r="E129" s="24">
        <f t="shared" si="17"/>
        <v>108887.65693787624</v>
      </c>
      <c r="F129" s="38">
        <f t="shared" si="12"/>
        <v>-1154.9225436291504</v>
      </c>
      <c r="G129" s="24">
        <f t="shared" si="13"/>
        <v>453.69857057448434</v>
      </c>
      <c r="H129" s="38">
        <f t="shared" si="14"/>
        <v>701.22397305466598</v>
      </c>
      <c r="I129" s="39">
        <f t="shared" si="15"/>
        <v>0</v>
      </c>
      <c r="J129" s="24">
        <f t="shared" si="16"/>
        <v>108186.43296482156</v>
      </c>
    </row>
    <row r="130" spans="1:10" x14ac:dyDescent="0.3">
      <c r="A130" s="28" t="str">
        <f t="shared" si="9"/>
        <v>No</v>
      </c>
      <c r="B130" s="28" t="str">
        <f t="shared" si="10"/>
        <v>No</v>
      </c>
      <c r="C130" s="36">
        <f t="shared" si="11"/>
        <v>-1481.2958826247943</v>
      </c>
      <c r="D130">
        <v>122</v>
      </c>
      <c r="E130" s="24">
        <f t="shared" si="17"/>
        <v>108186.43296482156</v>
      </c>
      <c r="F130" s="38">
        <f t="shared" si="12"/>
        <v>-1154.9225436291504</v>
      </c>
      <c r="G130" s="24">
        <f t="shared" si="13"/>
        <v>450.77680402008986</v>
      </c>
      <c r="H130" s="38">
        <f t="shared" si="14"/>
        <v>704.14573960906046</v>
      </c>
      <c r="I130" s="39">
        <f t="shared" si="15"/>
        <v>0</v>
      </c>
      <c r="J130" s="24">
        <f t="shared" si="16"/>
        <v>107482.28722521251</v>
      </c>
    </row>
    <row r="131" spans="1:10" x14ac:dyDescent="0.3">
      <c r="A131" s="28" t="str">
        <f t="shared" si="9"/>
        <v>No</v>
      </c>
      <c r="B131" s="28" t="str">
        <f t="shared" si="10"/>
        <v>No</v>
      </c>
      <c r="C131" s="36">
        <f t="shared" si="11"/>
        <v>-1481.2958826247943</v>
      </c>
      <c r="D131">
        <v>123</v>
      </c>
      <c r="E131" s="24">
        <f t="shared" si="17"/>
        <v>107482.28722521251</v>
      </c>
      <c r="F131" s="38">
        <f t="shared" si="12"/>
        <v>-1154.9225436291504</v>
      </c>
      <c r="G131" s="24">
        <f t="shared" si="13"/>
        <v>447.84286343838545</v>
      </c>
      <c r="H131" s="38">
        <f t="shared" si="14"/>
        <v>707.07968019076498</v>
      </c>
      <c r="I131" s="39">
        <f t="shared" si="15"/>
        <v>0</v>
      </c>
      <c r="J131" s="24">
        <f t="shared" si="16"/>
        <v>106775.20754502174</v>
      </c>
    </row>
    <row r="132" spans="1:10" x14ac:dyDescent="0.3">
      <c r="A132" s="28" t="str">
        <f t="shared" si="9"/>
        <v>No</v>
      </c>
      <c r="B132" s="28" t="str">
        <f t="shared" si="10"/>
        <v>No</v>
      </c>
      <c r="C132" s="36">
        <f t="shared" si="11"/>
        <v>-1481.2958826247943</v>
      </c>
      <c r="D132">
        <v>124</v>
      </c>
      <c r="E132" s="24">
        <f t="shared" si="17"/>
        <v>106775.20754502174</v>
      </c>
      <c r="F132" s="38">
        <f t="shared" si="12"/>
        <v>-1154.9225436291504</v>
      </c>
      <c r="G132" s="24">
        <f t="shared" si="13"/>
        <v>444.89669810425721</v>
      </c>
      <c r="H132" s="38">
        <f t="shared" si="14"/>
        <v>710.02584552489316</v>
      </c>
      <c r="I132" s="39">
        <f t="shared" si="15"/>
        <v>0</v>
      </c>
      <c r="J132" s="24">
        <f t="shared" si="16"/>
        <v>106065.18169949684</v>
      </c>
    </row>
    <row r="133" spans="1:10" x14ac:dyDescent="0.3">
      <c r="A133" s="28" t="str">
        <f t="shared" si="9"/>
        <v>No</v>
      </c>
      <c r="B133" s="28" t="str">
        <f t="shared" si="10"/>
        <v>No</v>
      </c>
      <c r="C133" s="36">
        <f t="shared" si="11"/>
        <v>-1481.2958826247943</v>
      </c>
      <c r="D133">
        <v>125</v>
      </c>
      <c r="E133" s="24">
        <f t="shared" si="17"/>
        <v>106065.18169949684</v>
      </c>
      <c r="F133" s="38">
        <f t="shared" si="12"/>
        <v>-1154.9225436291504</v>
      </c>
      <c r="G133" s="24">
        <f t="shared" si="13"/>
        <v>441.93825708123683</v>
      </c>
      <c r="H133" s="38">
        <f t="shared" si="14"/>
        <v>712.9842865479136</v>
      </c>
      <c r="I133" s="39">
        <f t="shared" si="15"/>
        <v>0</v>
      </c>
      <c r="J133" s="24">
        <f t="shared" si="16"/>
        <v>105352.19741294892</v>
      </c>
    </row>
    <row r="134" spans="1:10" x14ac:dyDescent="0.3">
      <c r="A134" s="28" t="str">
        <f t="shared" si="9"/>
        <v>No</v>
      </c>
      <c r="B134" s="28" t="str">
        <f t="shared" si="10"/>
        <v>No</v>
      </c>
      <c r="C134" s="36">
        <f t="shared" si="11"/>
        <v>-1481.2958826247943</v>
      </c>
      <c r="D134">
        <v>126</v>
      </c>
      <c r="E134" s="24">
        <f t="shared" si="17"/>
        <v>105352.19741294892</v>
      </c>
      <c r="F134" s="38">
        <f t="shared" si="12"/>
        <v>-1154.9225436291504</v>
      </c>
      <c r="G134" s="24">
        <f t="shared" si="13"/>
        <v>438.96748922062051</v>
      </c>
      <c r="H134" s="38">
        <f t="shared" si="14"/>
        <v>715.9550544085298</v>
      </c>
      <c r="I134" s="39">
        <f t="shared" si="15"/>
        <v>0</v>
      </c>
      <c r="J134" s="24">
        <f t="shared" si="16"/>
        <v>104636.24235854039</v>
      </c>
    </row>
    <row r="135" spans="1:10" x14ac:dyDescent="0.3">
      <c r="A135" s="28" t="str">
        <f t="shared" si="9"/>
        <v>No</v>
      </c>
      <c r="B135" s="28" t="str">
        <f t="shared" si="10"/>
        <v>No</v>
      </c>
      <c r="C135" s="36">
        <f t="shared" si="11"/>
        <v>-1481.2958826247943</v>
      </c>
      <c r="D135">
        <v>127</v>
      </c>
      <c r="E135" s="24">
        <f t="shared" si="17"/>
        <v>104636.24235854039</v>
      </c>
      <c r="F135" s="38">
        <f t="shared" si="12"/>
        <v>-1154.9225436291504</v>
      </c>
      <c r="G135" s="24">
        <f t="shared" si="13"/>
        <v>435.98434316058496</v>
      </c>
      <c r="H135" s="38">
        <f t="shared" si="14"/>
        <v>718.93820046856536</v>
      </c>
      <c r="I135" s="39">
        <f t="shared" si="15"/>
        <v>0</v>
      </c>
      <c r="J135" s="24">
        <f t="shared" si="16"/>
        <v>103917.30415807183</v>
      </c>
    </row>
    <row r="136" spans="1:10" x14ac:dyDescent="0.3">
      <c r="A136" s="28" t="str">
        <f t="shared" si="9"/>
        <v>No</v>
      </c>
      <c r="B136" s="28" t="str">
        <f t="shared" si="10"/>
        <v>No</v>
      </c>
      <c r="C136" s="36">
        <f t="shared" si="11"/>
        <v>-1481.2958826247943</v>
      </c>
      <c r="D136">
        <v>128</v>
      </c>
      <c r="E136" s="24">
        <f t="shared" si="17"/>
        <v>103917.30415807183</v>
      </c>
      <c r="F136" s="38">
        <f t="shared" si="12"/>
        <v>-1154.9225436291504</v>
      </c>
      <c r="G136" s="24">
        <f t="shared" si="13"/>
        <v>432.98876732529925</v>
      </c>
      <c r="H136" s="38">
        <f t="shared" si="14"/>
        <v>721.93377630385112</v>
      </c>
      <c r="I136" s="39">
        <f t="shared" si="15"/>
        <v>0</v>
      </c>
      <c r="J136" s="24">
        <f t="shared" si="16"/>
        <v>103195.37038176798</v>
      </c>
    </row>
    <row r="137" spans="1:10" x14ac:dyDescent="0.3">
      <c r="A137" s="28" t="str">
        <f t="shared" ref="A137:A200" si="18">IF(D137&lt;=YearsFixed*12,"Yes","No")</f>
        <v>No</v>
      </c>
      <c r="B137" s="28" t="str">
        <f t="shared" ref="B137:B200" si="19">IF(D137-1=YearsFixed*12,"Yes","No")</f>
        <v>No</v>
      </c>
      <c r="C137" s="36">
        <f t="shared" ref="C137:C200" si="20">IF(A137="yes",PMT(ArmFixedRate/12,ArmTotalTerm*12,Original,0),IF(B137="yes",PMT(MAX(ArmFloor/12,(ProjectedIndex+ArmMargin)/12),(ArmTotalTerm-YearsFixed)*12,J136,0),C136))</f>
        <v>-1481.2958826247943</v>
      </c>
      <c r="D137">
        <v>129</v>
      </c>
      <c r="E137" s="24">
        <f t="shared" si="17"/>
        <v>103195.37038176798</v>
      </c>
      <c r="F137" s="38">
        <f t="shared" ref="F137:F200" si="21">IF(years="Interest Only",-Original*interestrate/12,IF(years="ARM",C137*IF(D137/12&gt;ArmTotalTerm,0,1),IF(E137&gt;0,PMT(interestrate/12,years*12,Original,0),0)))</f>
        <v>-1154.9225436291504</v>
      </c>
      <c r="G137" s="24">
        <f t="shared" ref="G137:G200" si="22">IF(years="ARM",IF(A137="yes",E137*ArmFixedRate/12,MAX(ArmFloor,(ArmMargin+ProjectedIndex))*E137/12),interestrate/12*E137)*IF(E137&gt;0.01,1,0)</f>
        <v>429.98070992403325</v>
      </c>
      <c r="H137" s="38">
        <f t="shared" ref="H137:H200" si="23">MIN(E137,(-F137-G137))*IF(E137&gt;0.01,1,0)</f>
        <v>724.94183370511712</v>
      </c>
      <c r="I137" s="39">
        <f t="shared" ref="I137:I200" si="24">MIN(prepayment,E137-H137)</f>
        <v>0</v>
      </c>
      <c r="J137" s="24">
        <f t="shared" ref="J137:J200" si="25">(E137-H137-I137)*IF(Balloon?="yes",IF(BalloonYear*12+1=D137,0,1),1)</f>
        <v>102470.42854806286</v>
      </c>
    </row>
    <row r="138" spans="1:10" x14ac:dyDescent="0.3">
      <c r="A138" s="28" t="str">
        <f t="shared" si="18"/>
        <v>No</v>
      </c>
      <c r="B138" s="28" t="str">
        <f t="shared" si="19"/>
        <v>No</v>
      </c>
      <c r="C138" s="36">
        <f t="shared" si="20"/>
        <v>-1481.2958826247943</v>
      </c>
      <c r="D138">
        <v>130</v>
      </c>
      <c r="E138" s="24">
        <f t="shared" ref="E138:E201" si="26">MAX(0,J137)*IF(Balloon?="yes",IF(BalloonYear*12+1=D138,0,1),1)</f>
        <v>102470.42854806286</v>
      </c>
      <c r="F138" s="38">
        <f t="shared" si="21"/>
        <v>-1154.9225436291504</v>
      </c>
      <c r="G138" s="24">
        <f t="shared" si="22"/>
        <v>426.96011895026191</v>
      </c>
      <c r="H138" s="38">
        <f t="shared" si="23"/>
        <v>727.96242467888851</v>
      </c>
      <c r="I138" s="39">
        <f t="shared" si="24"/>
        <v>0</v>
      </c>
      <c r="J138" s="24">
        <f t="shared" si="25"/>
        <v>101742.46612338397</v>
      </c>
    </row>
    <row r="139" spans="1:10" x14ac:dyDescent="0.3">
      <c r="A139" s="28" t="str">
        <f t="shared" si="18"/>
        <v>No</v>
      </c>
      <c r="B139" s="28" t="str">
        <f t="shared" si="19"/>
        <v>No</v>
      </c>
      <c r="C139" s="36">
        <f t="shared" si="20"/>
        <v>-1481.2958826247943</v>
      </c>
      <c r="D139">
        <v>131</v>
      </c>
      <c r="E139" s="24">
        <f t="shared" si="26"/>
        <v>101742.46612338397</v>
      </c>
      <c r="F139" s="38">
        <f t="shared" si="21"/>
        <v>-1154.9225436291504</v>
      </c>
      <c r="G139" s="24">
        <f t="shared" si="22"/>
        <v>423.92694218076656</v>
      </c>
      <c r="H139" s="38">
        <f t="shared" si="23"/>
        <v>730.99560144838381</v>
      </c>
      <c r="I139" s="39">
        <f t="shared" si="24"/>
        <v>0</v>
      </c>
      <c r="J139" s="24">
        <f t="shared" si="25"/>
        <v>101011.47052193558</v>
      </c>
    </row>
    <row r="140" spans="1:10" x14ac:dyDescent="0.3">
      <c r="A140" s="28" t="str">
        <f t="shared" si="18"/>
        <v>No</v>
      </c>
      <c r="B140" s="28" t="str">
        <f t="shared" si="19"/>
        <v>No</v>
      </c>
      <c r="C140" s="36">
        <f t="shared" si="20"/>
        <v>-1481.2958826247943</v>
      </c>
      <c r="D140">
        <v>132</v>
      </c>
      <c r="E140" s="24">
        <f t="shared" si="26"/>
        <v>101011.47052193558</v>
      </c>
      <c r="F140" s="38">
        <f t="shared" si="21"/>
        <v>-1154.9225436291504</v>
      </c>
      <c r="G140" s="24">
        <f t="shared" si="22"/>
        <v>420.8811271747316</v>
      </c>
      <c r="H140" s="38">
        <f t="shared" si="23"/>
        <v>734.04141645441882</v>
      </c>
      <c r="I140" s="39">
        <f t="shared" si="24"/>
        <v>0</v>
      </c>
      <c r="J140" s="24">
        <f t="shared" si="25"/>
        <v>100277.42910548116</v>
      </c>
    </row>
    <row r="141" spans="1:10" x14ac:dyDescent="0.3">
      <c r="A141" s="28" t="str">
        <f t="shared" si="18"/>
        <v>No</v>
      </c>
      <c r="B141" s="28" t="str">
        <f t="shared" si="19"/>
        <v>No</v>
      </c>
      <c r="C141" s="36">
        <f t="shared" si="20"/>
        <v>-1481.2958826247943</v>
      </c>
      <c r="D141">
        <v>133</v>
      </c>
      <c r="E141" s="24">
        <f t="shared" si="26"/>
        <v>100277.42910548116</v>
      </c>
      <c r="F141" s="38">
        <f t="shared" si="21"/>
        <v>-1154.9225436291504</v>
      </c>
      <c r="G141" s="24">
        <f t="shared" si="22"/>
        <v>417.82262127283815</v>
      </c>
      <c r="H141" s="38">
        <f t="shared" si="23"/>
        <v>737.09992235631216</v>
      </c>
      <c r="I141" s="39">
        <f t="shared" si="24"/>
        <v>0</v>
      </c>
      <c r="J141" s="24">
        <f t="shared" si="25"/>
        <v>99540.32918312485</v>
      </c>
    </row>
    <row r="142" spans="1:10" x14ac:dyDescent="0.3">
      <c r="A142" s="28" t="str">
        <f t="shared" si="18"/>
        <v>No</v>
      </c>
      <c r="B142" s="28" t="str">
        <f t="shared" si="19"/>
        <v>No</v>
      </c>
      <c r="C142" s="36">
        <f t="shared" si="20"/>
        <v>-1481.2958826247943</v>
      </c>
      <c r="D142">
        <v>134</v>
      </c>
      <c r="E142" s="24">
        <f t="shared" si="26"/>
        <v>99540.32918312485</v>
      </c>
      <c r="F142" s="38">
        <f t="shared" si="21"/>
        <v>-1154.9225436291504</v>
      </c>
      <c r="G142" s="24">
        <f t="shared" si="22"/>
        <v>414.75137159635352</v>
      </c>
      <c r="H142" s="38">
        <f t="shared" si="23"/>
        <v>740.1711720327969</v>
      </c>
      <c r="I142" s="39">
        <f t="shared" si="24"/>
        <v>0</v>
      </c>
      <c r="J142" s="24">
        <f t="shared" si="25"/>
        <v>98800.158011092048</v>
      </c>
    </row>
    <row r="143" spans="1:10" x14ac:dyDescent="0.3">
      <c r="A143" s="28" t="str">
        <f t="shared" si="18"/>
        <v>No</v>
      </c>
      <c r="B143" s="28" t="str">
        <f t="shared" si="19"/>
        <v>No</v>
      </c>
      <c r="C143" s="36">
        <f t="shared" si="20"/>
        <v>-1481.2958826247943</v>
      </c>
      <c r="D143">
        <v>135</v>
      </c>
      <c r="E143" s="24">
        <f t="shared" si="26"/>
        <v>98800.158011092048</v>
      </c>
      <c r="F143" s="38">
        <f t="shared" si="21"/>
        <v>-1154.9225436291504</v>
      </c>
      <c r="G143" s="24">
        <f t="shared" si="22"/>
        <v>411.66732504621683</v>
      </c>
      <c r="H143" s="38">
        <f t="shared" si="23"/>
        <v>743.25521858293359</v>
      </c>
      <c r="I143" s="39">
        <f t="shared" si="24"/>
        <v>0</v>
      </c>
      <c r="J143" s="24">
        <f t="shared" si="25"/>
        <v>98056.902792509121</v>
      </c>
    </row>
    <row r="144" spans="1:10" x14ac:dyDescent="0.3">
      <c r="A144" s="28" t="str">
        <f t="shared" si="18"/>
        <v>No</v>
      </c>
      <c r="B144" s="28" t="str">
        <f t="shared" si="19"/>
        <v>No</v>
      </c>
      <c r="C144" s="36">
        <f t="shared" si="20"/>
        <v>-1481.2958826247943</v>
      </c>
      <c r="D144">
        <v>136</v>
      </c>
      <c r="E144" s="24">
        <f t="shared" si="26"/>
        <v>98056.902792509121</v>
      </c>
      <c r="F144" s="38">
        <f t="shared" si="21"/>
        <v>-1154.9225436291504</v>
      </c>
      <c r="G144" s="24">
        <f t="shared" si="22"/>
        <v>408.57042830212134</v>
      </c>
      <c r="H144" s="38">
        <f t="shared" si="23"/>
        <v>746.35211532702897</v>
      </c>
      <c r="I144" s="39">
        <f t="shared" si="24"/>
        <v>0</v>
      </c>
      <c r="J144" s="24">
        <f t="shared" si="25"/>
        <v>97310.550677182095</v>
      </c>
    </row>
    <row r="145" spans="1:10" x14ac:dyDescent="0.3">
      <c r="A145" s="28" t="str">
        <f t="shared" si="18"/>
        <v>No</v>
      </c>
      <c r="B145" s="28" t="str">
        <f t="shared" si="19"/>
        <v>No</v>
      </c>
      <c r="C145" s="36">
        <f t="shared" si="20"/>
        <v>-1481.2958826247943</v>
      </c>
      <c r="D145">
        <v>137</v>
      </c>
      <c r="E145" s="24">
        <f t="shared" si="26"/>
        <v>97310.550677182095</v>
      </c>
      <c r="F145" s="38">
        <f t="shared" si="21"/>
        <v>-1154.9225436291504</v>
      </c>
      <c r="G145" s="24">
        <f t="shared" si="22"/>
        <v>405.46062782159208</v>
      </c>
      <c r="H145" s="38">
        <f t="shared" si="23"/>
        <v>749.46191580755828</v>
      </c>
      <c r="I145" s="39">
        <f t="shared" si="24"/>
        <v>0</v>
      </c>
      <c r="J145" s="24">
        <f t="shared" si="25"/>
        <v>96561.088761374544</v>
      </c>
    </row>
    <row r="146" spans="1:10" x14ac:dyDescent="0.3">
      <c r="A146" s="28" t="str">
        <f t="shared" si="18"/>
        <v>No</v>
      </c>
      <c r="B146" s="28" t="str">
        <f t="shared" si="19"/>
        <v>No</v>
      </c>
      <c r="C146" s="36">
        <f t="shared" si="20"/>
        <v>-1481.2958826247943</v>
      </c>
      <c r="D146">
        <v>138</v>
      </c>
      <c r="E146" s="24">
        <f t="shared" si="26"/>
        <v>96561.088761374544</v>
      </c>
      <c r="F146" s="38">
        <f t="shared" si="21"/>
        <v>-1154.9225436291504</v>
      </c>
      <c r="G146" s="24">
        <f t="shared" si="22"/>
        <v>402.3378698390606</v>
      </c>
      <c r="H146" s="38">
        <f t="shared" si="23"/>
        <v>752.58467379008971</v>
      </c>
      <c r="I146" s="39">
        <f t="shared" si="24"/>
        <v>0</v>
      </c>
      <c r="J146" s="24">
        <f t="shared" si="25"/>
        <v>95808.504087584457</v>
      </c>
    </row>
    <row r="147" spans="1:10" x14ac:dyDescent="0.3">
      <c r="A147" s="28" t="str">
        <f t="shared" si="18"/>
        <v>No</v>
      </c>
      <c r="B147" s="28" t="str">
        <f t="shared" si="19"/>
        <v>No</v>
      </c>
      <c r="C147" s="36">
        <f t="shared" si="20"/>
        <v>-1481.2958826247943</v>
      </c>
      <c r="D147">
        <v>139</v>
      </c>
      <c r="E147" s="24">
        <f t="shared" si="26"/>
        <v>95808.504087584457</v>
      </c>
      <c r="F147" s="38">
        <f t="shared" si="21"/>
        <v>-1154.9225436291504</v>
      </c>
      <c r="G147" s="24">
        <f t="shared" si="22"/>
        <v>399.20210036493523</v>
      </c>
      <c r="H147" s="38">
        <f t="shared" si="23"/>
        <v>755.72044326421519</v>
      </c>
      <c r="I147" s="39">
        <f t="shared" si="24"/>
        <v>0</v>
      </c>
      <c r="J147" s="24">
        <f t="shared" si="25"/>
        <v>95052.78364432024</v>
      </c>
    </row>
    <row r="148" spans="1:10" x14ac:dyDescent="0.3">
      <c r="A148" s="28" t="str">
        <f t="shared" si="18"/>
        <v>No</v>
      </c>
      <c r="B148" s="28" t="str">
        <f t="shared" si="19"/>
        <v>No</v>
      </c>
      <c r="C148" s="36">
        <f t="shared" si="20"/>
        <v>-1481.2958826247943</v>
      </c>
      <c r="D148">
        <v>140</v>
      </c>
      <c r="E148" s="24">
        <f t="shared" si="26"/>
        <v>95052.78364432024</v>
      </c>
      <c r="F148" s="38">
        <f t="shared" si="21"/>
        <v>-1154.9225436291504</v>
      </c>
      <c r="G148" s="24">
        <f t="shared" si="22"/>
        <v>396.05326518466768</v>
      </c>
      <c r="H148" s="38">
        <f t="shared" si="23"/>
        <v>758.86927844448269</v>
      </c>
      <c r="I148" s="39">
        <f t="shared" si="24"/>
        <v>0</v>
      </c>
      <c r="J148" s="24">
        <f t="shared" si="25"/>
        <v>94293.914365875753</v>
      </c>
    </row>
    <row r="149" spans="1:10" x14ac:dyDescent="0.3">
      <c r="A149" s="28" t="str">
        <f t="shared" si="18"/>
        <v>No</v>
      </c>
      <c r="B149" s="28" t="str">
        <f t="shared" si="19"/>
        <v>No</v>
      </c>
      <c r="C149" s="36">
        <f t="shared" si="20"/>
        <v>-1481.2958826247943</v>
      </c>
      <c r="D149">
        <v>141</v>
      </c>
      <c r="E149" s="24">
        <f t="shared" si="26"/>
        <v>94293.914365875753</v>
      </c>
      <c r="F149" s="38">
        <f t="shared" si="21"/>
        <v>-1154.9225436291504</v>
      </c>
      <c r="G149" s="24">
        <f t="shared" si="22"/>
        <v>392.89130985781566</v>
      </c>
      <c r="H149" s="38">
        <f t="shared" si="23"/>
        <v>762.03123377133466</v>
      </c>
      <c r="I149" s="39">
        <f t="shared" si="24"/>
        <v>0</v>
      </c>
      <c r="J149" s="24">
        <f t="shared" si="25"/>
        <v>93531.883132104413</v>
      </c>
    </row>
    <row r="150" spans="1:10" x14ac:dyDescent="0.3">
      <c r="A150" s="28" t="str">
        <f t="shared" si="18"/>
        <v>No</v>
      </c>
      <c r="B150" s="28" t="str">
        <f t="shared" si="19"/>
        <v>No</v>
      </c>
      <c r="C150" s="36">
        <f t="shared" si="20"/>
        <v>-1481.2958826247943</v>
      </c>
      <c r="D150">
        <v>142</v>
      </c>
      <c r="E150" s="24">
        <f t="shared" si="26"/>
        <v>93531.883132104413</v>
      </c>
      <c r="F150" s="38">
        <f t="shared" si="21"/>
        <v>-1154.9225436291504</v>
      </c>
      <c r="G150" s="24">
        <f t="shared" si="22"/>
        <v>389.71617971710174</v>
      </c>
      <c r="H150" s="38">
        <f t="shared" si="23"/>
        <v>765.20636391204857</v>
      </c>
      <c r="I150" s="39">
        <f t="shared" si="24"/>
        <v>0</v>
      </c>
      <c r="J150" s="24">
        <f t="shared" si="25"/>
        <v>92766.676768192367</v>
      </c>
    </row>
    <row r="151" spans="1:10" x14ac:dyDescent="0.3">
      <c r="A151" s="28" t="str">
        <f t="shared" si="18"/>
        <v>No</v>
      </c>
      <c r="B151" s="28" t="str">
        <f t="shared" si="19"/>
        <v>No</v>
      </c>
      <c r="C151" s="36">
        <f t="shared" si="20"/>
        <v>-1481.2958826247943</v>
      </c>
      <c r="D151">
        <v>143</v>
      </c>
      <c r="E151" s="24">
        <f t="shared" si="26"/>
        <v>92766.676768192367</v>
      </c>
      <c r="F151" s="38">
        <f t="shared" si="21"/>
        <v>-1154.9225436291504</v>
      </c>
      <c r="G151" s="24">
        <f t="shared" si="22"/>
        <v>386.52781986746817</v>
      </c>
      <c r="H151" s="38">
        <f t="shared" si="23"/>
        <v>768.39472376168214</v>
      </c>
      <c r="I151" s="39">
        <f t="shared" si="24"/>
        <v>0</v>
      </c>
      <c r="J151" s="24">
        <f t="shared" si="25"/>
        <v>91998.282044430685</v>
      </c>
    </row>
    <row r="152" spans="1:10" x14ac:dyDescent="0.3">
      <c r="A152" s="28" t="str">
        <f t="shared" si="18"/>
        <v>No</v>
      </c>
      <c r="B152" s="28" t="str">
        <f t="shared" si="19"/>
        <v>No</v>
      </c>
      <c r="C152" s="36">
        <f t="shared" si="20"/>
        <v>-1481.2958826247943</v>
      </c>
      <c r="D152">
        <v>144</v>
      </c>
      <c r="E152" s="24">
        <f t="shared" si="26"/>
        <v>91998.282044430685</v>
      </c>
      <c r="F152" s="38">
        <f t="shared" si="21"/>
        <v>-1154.9225436291504</v>
      </c>
      <c r="G152" s="24">
        <f t="shared" si="22"/>
        <v>383.32617518512785</v>
      </c>
      <c r="H152" s="38">
        <f t="shared" si="23"/>
        <v>771.59636844402257</v>
      </c>
      <c r="I152" s="39">
        <f t="shared" si="24"/>
        <v>0</v>
      </c>
      <c r="J152" s="24">
        <f t="shared" si="25"/>
        <v>91226.685675986664</v>
      </c>
    </row>
    <row r="153" spans="1:10" x14ac:dyDescent="0.3">
      <c r="A153" s="28" t="str">
        <f t="shared" si="18"/>
        <v>No</v>
      </c>
      <c r="B153" s="28" t="str">
        <f t="shared" si="19"/>
        <v>No</v>
      </c>
      <c r="C153" s="36">
        <f t="shared" si="20"/>
        <v>-1481.2958826247943</v>
      </c>
      <c r="D153">
        <v>145</v>
      </c>
      <c r="E153" s="24">
        <f t="shared" si="26"/>
        <v>91226.685675986664</v>
      </c>
      <c r="F153" s="38">
        <f t="shared" si="21"/>
        <v>-1154.9225436291504</v>
      </c>
      <c r="G153" s="24">
        <f t="shared" si="22"/>
        <v>380.1111903166111</v>
      </c>
      <c r="H153" s="38">
        <f t="shared" si="23"/>
        <v>774.81135331253927</v>
      </c>
      <c r="I153" s="39">
        <f t="shared" si="24"/>
        <v>0</v>
      </c>
      <c r="J153" s="24">
        <f t="shared" si="25"/>
        <v>90451.874322674121</v>
      </c>
    </row>
    <row r="154" spans="1:10" x14ac:dyDescent="0.3">
      <c r="A154" s="28" t="str">
        <f t="shared" si="18"/>
        <v>No</v>
      </c>
      <c r="B154" s="28" t="str">
        <f t="shared" si="19"/>
        <v>No</v>
      </c>
      <c r="C154" s="36">
        <f t="shared" si="20"/>
        <v>-1481.2958826247943</v>
      </c>
      <c r="D154">
        <v>146</v>
      </c>
      <c r="E154" s="24">
        <f t="shared" si="26"/>
        <v>90451.874322674121</v>
      </c>
      <c r="F154" s="38">
        <f t="shared" si="21"/>
        <v>-1154.9225436291504</v>
      </c>
      <c r="G154" s="24">
        <f t="shared" si="22"/>
        <v>376.88280967780884</v>
      </c>
      <c r="H154" s="38">
        <f t="shared" si="23"/>
        <v>778.03973395134153</v>
      </c>
      <c r="I154" s="39">
        <f t="shared" si="24"/>
        <v>0</v>
      </c>
      <c r="J154" s="24">
        <f t="shared" si="25"/>
        <v>89673.834588722777</v>
      </c>
    </row>
    <row r="155" spans="1:10" x14ac:dyDescent="0.3">
      <c r="A155" s="28" t="str">
        <f t="shared" si="18"/>
        <v>No</v>
      </c>
      <c r="B155" s="28" t="str">
        <f t="shared" si="19"/>
        <v>No</v>
      </c>
      <c r="C155" s="36">
        <f t="shared" si="20"/>
        <v>-1481.2958826247943</v>
      </c>
      <c r="D155">
        <v>147</v>
      </c>
      <c r="E155" s="24">
        <f t="shared" si="26"/>
        <v>89673.834588722777</v>
      </c>
      <c r="F155" s="38">
        <f t="shared" si="21"/>
        <v>-1154.9225436291504</v>
      </c>
      <c r="G155" s="24">
        <f t="shared" si="22"/>
        <v>373.64097745301154</v>
      </c>
      <c r="H155" s="38">
        <f t="shared" si="23"/>
        <v>781.28156617613877</v>
      </c>
      <c r="I155" s="39">
        <f t="shared" si="24"/>
        <v>0</v>
      </c>
      <c r="J155" s="24">
        <f t="shared" si="25"/>
        <v>88892.553022546635</v>
      </c>
    </row>
    <row r="156" spans="1:10" x14ac:dyDescent="0.3">
      <c r="A156" s="28" t="str">
        <f t="shared" si="18"/>
        <v>No</v>
      </c>
      <c r="B156" s="28" t="str">
        <f t="shared" si="19"/>
        <v>No</v>
      </c>
      <c r="C156" s="36">
        <f t="shared" si="20"/>
        <v>-1481.2958826247943</v>
      </c>
      <c r="D156">
        <v>148</v>
      </c>
      <c r="E156" s="24">
        <f t="shared" si="26"/>
        <v>88892.553022546635</v>
      </c>
      <c r="F156" s="38">
        <f t="shared" si="21"/>
        <v>-1154.9225436291504</v>
      </c>
      <c r="G156" s="24">
        <f t="shared" si="22"/>
        <v>370.3856375939443</v>
      </c>
      <c r="H156" s="38">
        <f t="shared" si="23"/>
        <v>784.53690603520613</v>
      </c>
      <c r="I156" s="39">
        <f t="shared" si="24"/>
        <v>0</v>
      </c>
      <c r="J156" s="24">
        <f t="shared" si="25"/>
        <v>88108.016116511426</v>
      </c>
    </row>
    <row r="157" spans="1:10" x14ac:dyDescent="0.3">
      <c r="A157" s="28" t="str">
        <f t="shared" si="18"/>
        <v>No</v>
      </c>
      <c r="B157" s="28" t="str">
        <f t="shared" si="19"/>
        <v>No</v>
      </c>
      <c r="C157" s="36">
        <f t="shared" si="20"/>
        <v>-1481.2958826247943</v>
      </c>
      <c r="D157">
        <v>149</v>
      </c>
      <c r="E157" s="24">
        <f t="shared" si="26"/>
        <v>88108.016116511426</v>
      </c>
      <c r="F157" s="38">
        <f t="shared" si="21"/>
        <v>-1154.9225436291504</v>
      </c>
      <c r="G157" s="24">
        <f t="shared" si="22"/>
        <v>367.11673381879763</v>
      </c>
      <c r="H157" s="38">
        <f t="shared" si="23"/>
        <v>787.80580981035268</v>
      </c>
      <c r="I157" s="39">
        <f t="shared" si="24"/>
        <v>0</v>
      </c>
      <c r="J157" s="24">
        <f t="shared" si="25"/>
        <v>87320.210306701076</v>
      </c>
    </row>
    <row r="158" spans="1:10" x14ac:dyDescent="0.3">
      <c r="A158" s="28" t="str">
        <f t="shared" si="18"/>
        <v>No</v>
      </c>
      <c r="B158" s="28" t="str">
        <f t="shared" si="19"/>
        <v>No</v>
      </c>
      <c r="C158" s="36">
        <f t="shared" si="20"/>
        <v>-1481.2958826247943</v>
      </c>
      <c r="D158">
        <v>150</v>
      </c>
      <c r="E158" s="24">
        <f t="shared" si="26"/>
        <v>87320.210306701076</v>
      </c>
      <c r="F158" s="38">
        <f t="shared" si="21"/>
        <v>-1154.9225436291504</v>
      </c>
      <c r="G158" s="24">
        <f t="shared" si="22"/>
        <v>363.83420961125449</v>
      </c>
      <c r="H158" s="38">
        <f t="shared" si="23"/>
        <v>791.08833401789593</v>
      </c>
      <c r="I158" s="39">
        <f t="shared" si="24"/>
        <v>0</v>
      </c>
      <c r="J158" s="24">
        <f t="shared" si="25"/>
        <v>86529.121972683177</v>
      </c>
    </row>
    <row r="159" spans="1:10" x14ac:dyDescent="0.3">
      <c r="A159" s="28" t="str">
        <f t="shared" si="18"/>
        <v>No</v>
      </c>
      <c r="B159" s="28" t="str">
        <f t="shared" si="19"/>
        <v>No</v>
      </c>
      <c r="C159" s="36">
        <f t="shared" si="20"/>
        <v>-1481.2958826247943</v>
      </c>
      <c r="D159">
        <v>151</v>
      </c>
      <c r="E159" s="24">
        <f t="shared" si="26"/>
        <v>86529.121972683177</v>
      </c>
      <c r="F159" s="38">
        <f t="shared" si="21"/>
        <v>-1154.9225436291504</v>
      </c>
      <c r="G159" s="24">
        <f t="shared" si="22"/>
        <v>360.53800821951324</v>
      </c>
      <c r="H159" s="38">
        <f t="shared" si="23"/>
        <v>794.38453540963712</v>
      </c>
      <c r="I159" s="39">
        <f t="shared" si="24"/>
        <v>0</v>
      </c>
      <c r="J159" s="24">
        <f t="shared" si="25"/>
        <v>85734.737437273536</v>
      </c>
    </row>
    <row r="160" spans="1:10" x14ac:dyDescent="0.3">
      <c r="A160" s="28" t="str">
        <f t="shared" si="18"/>
        <v>No</v>
      </c>
      <c r="B160" s="28" t="str">
        <f t="shared" si="19"/>
        <v>No</v>
      </c>
      <c r="C160" s="36">
        <f t="shared" si="20"/>
        <v>-1481.2958826247943</v>
      </c>
      <c r="D160">
        <v>152</v>
      </c>
      <c r="E160" s="24">
        <f t="shared" si="26"/>
        <v>85734.737437273536</v>
      </c>
      <c r="F160" s="38">
        <f t="shared" si="21"/>
        <v>-1154.9225436291504</v>
      </c>
      <c r="G160" s="24">
        <f t="shared" si="22"/>
        <v>357.22807265530639</v>
      </c>
      <c r="H160" s="38">
        <f t="shared" si="23"/>
        <v>797.69447097384398</v>
      </c>
      <c r="I160" s="39">
        <f t="shared" si="24"/>
        <v>0</v>
      </c>
      <c r="J160" s="24">
        <f t="shared" si="25"/>
        <v>84937.04296629969</v>
      </c>
    </row>
    <row r="161" spans="1:10" x14ac:dyDescent="0.3">
      <c r="A161" s="28" t="str">
        <f t="shared" si="18"/>
        <v>No</v>
      </c>
      <c r="B161" s="28" t="str">
        <f t="shared" si="19"/>
        <v>No</v>
      </c>
      <c r="C161" s="36">
        <f t="shared" si="20"/>
        <v>-1481.2958826247943</v>
      </c>
      <c r="D161">
        <v>153</v>
      </c>
      <c r="E161" s="24">
        <f t="shared" si="26"/>
        <v>84937.04296629969</v>
      </c>
      <c r="F161" s="38">
        <f t="shared" si="21"/>
        <v>-1154.9225436291504</v>
      </c>
      <c r="G161" s="24">
        <f t="shared" si="22"/>
        <v>353.9043456929154</v>
      </c>
      <c r="H161" s="38">
        <f t="shared" si="23"/>
        <v>801.01819793623497</v>
      </c>
      <c r="I161" s="39">
        <f t="shared" si="24"/>
        <v>0</v>
      </c>
      <c r="J161" s="24">
        <f t="shared" si="25"/>
        <v>84136.024768363452</v>
      </c>
    </row>
    <row r="162" spans="1:10" x14ac:dyDescent="0.3">
      <c r="A162" s="28" t="str">
        <f t="shared" si="18"/>
        <v>No</v>
      </c>
      <c r="B162" s="28" t="str">
        <f t="shared" si="19"/>
        <v>No</v>
      </c>
      <c r="C162" s="36">
        <f t="shared" si="20"/>
        <v>-1481.2958826247943</v>
      </c>
      <c r="D162">
        <v>154</v>
      </c>
      <c r="E162" s="24">
        <f t="shared" si="26"/>
        <v>84136.024768363452</v>
      </c>
      <c r="F162" s="38">
        <f t="shared" si="21"/>
        <v>-1154.9225436291504</v>
      </c>
      <c r="G162" s="24">
        <f t="shared" si="22"/>
        <v>350.56676986818104</v>
      </c>
      <c r="H162" s="38">
        <f t="shared" si="23"/>
        <v>804.35577376096933</v>
      </c>
      <c r="I162" s="39">
        <f t="shared" si="24"/>
        <v>0</v>
      </c>
      <c r="J162" s="24">
        <f t="shared" si="25"/>
        <v>83331.668994602485</v>
      </c>
    </row>
    <row r="163" spans="1:10" x14ac:dyDescent="0.3">
      <c r="A163" s="28" t="str">
        <f t="shared" si="18"/>
        <v>No</v>
      </c>
      <c r="B163" s="28" t="str">
        <f t="shared" si="19"/>
        <v>No</v>
      </c>
      <c r="C163" s="36">
        <f t="shared" si="20"/>
        <v>-1481.2958826247943</v>
      </c>
      <c r="D163">
        <v>155</v>
      </c>
      <c r="E163" s="24">
        <f t="shared" si="26"/>
        <v>83331.668994602485</v>
      </c>
      <c r="F163" s="38">
        <f t="shared" si="21"/>
        <v>-1154.9225436291504</v>
      </c>
      <c r="G163" s="24">
        <f t="shared" si="22"/>
        <v>347.21528747751034</v>
      </c>
      <c r="H163" s="38">
        <f t="shared" si="23"/>
        <v>807.70725615163997</v>
      </c>
      <c r="I163" s="39">
        <f t="shared" si="24"/>
        <v>0</v>
      </c>
      <c r="J163" s="24">
        <f t="shared" si="25"/>
        <v>82523.961738450846</v>
      </c>
    </row>
    <row r="164" spans="1:10" x14ac:dyDescent="0.3">
      <c r="A164" s="28" t="str">
        <f t="shared" si="18"/>
        <v>No</v>
      </c>
      <c r="B164" s="28" t="str">
        <f t="shared" si="19"/>
        <v>No</v>
      </c>
      <c r="C164" s="36">
        <f t="shared" si="20"/>
        <v>-1481.2958826247943</v>
      </c>
      <c r="D164">
        <v>156</v>
      </c>
      <c r="E164" s="24">
        <f t="shared" si="26"/>
        <v>82523.961738450846</v>
      </c>
      <c r="F164" s="38">
        <f t="shared" si="21"/>
        <v>-1154.9225436291504</v>
      </c>
      <c r="G164" s="24">
        <f t="shared" si="22"/>
        <v>343.84984057687853</v>
      </c>
      <c r="H164" s="38">
        <f t="shared" si="23"/>
        <v>811.07270305227189</v>
      </c>
      <c r="I164" s="39">
        <f t="shared" si="24"/>
        <v>0</v>
      </c>
      <c r="J164" s="24">
        <f t="shared" si="25"/>
        <v>81712.889035398577</v>
      </c>
    </row>
    <row r="165" spans="1:10" x14ac:dyDescent="0.3">
      <c r="A165" s="28" t="str">
        <f t="shared" si="18"/>
        <v>No</v>
      </c>
      <c r="B165" s="28" t="str">
        <f t="shared" si="19"/>
        <v>No</v>
      </c>
      <c r="C165" s="36">
        <f t="shared" si="20"/>
        <v>-1481.2958826247943</v>
      </c>
      <c r="D165">
        <v>157</v>
      </c>
      <c r="E165" s="24">
        <f t="shared" si="26"/>
        <v>81712.889035398577</v>
      </c>
      <c r="F165" s="38">
        <f t="shared" si="21"/>
        <v>-1154.9225436291504</v>
      </c>
      <c r="G165" s="24">
        <f t="shared" si="22"/>
        <v>340.4703709808274</v>
      </c>
      <c r="H165" s="38">
        <f t="shared" si="23"/>
        <v>814.45217264832297</v>
      </c>
      <c r="I165" s="39">
        <f t="shared" si="24"/>
        <v>0</v>
      </c>
      <c r="J165" s="24">
        <f t="shared" si="25"/>
        <v>80898.436862750255</v>
      </c>
    </row>
    <row r="166" spans="1:10" x14ac:dyDescent="0.3">
      <c r="A166" s="28" t="str">
        <f t="shared" si="18"/>
        <v>No</v>
      </c>
      <c r="B166" s="28" t="str">
        <f t="shared" si="19"/>
        <v>No</v>
      </c>
      <c r="C166" s="36">
        <f t="shared" si="20"/>
        <v>-1481.2958826247943</v>
      </c>
      <c r="D166">
        <v>158</v>
      </c>
      <c r="E166" s="24">
        <f t="shared" si="26"/>
        <v>80898.436862750255</v>
      </c>
      <c r="F166" s="38">
        <f t="shared" si="21"/>
        <v>-1154.9225436291504</v>
      </c>
      <c r="G166" s="24">
        <f t="shared" si="22"/>
        <v>337.07682026145937</v>
      </c>
      <c r="H166" s="38">
        <f t="shared" si="23"/>
        <v>817.84572336769099</v>
      </c>
      <c r="I166" s="39">
        <f t="shared" si="24"/>
        <v>0</v>
      </c>
      <c r="J166" s="24">
        <f t="shared" si="25"/>
        <v>80080.591139382566</v>
      </c>
    </row>
    <row r="167" spans="1:10" x14ac:dyDescent="0.3">
      <c r="A167" s="28" t="str">
        <f t="shared" si="18"/>
        <v>No</v>
      </c>
      <c r="B167" s="28" t="str">
        <f t="shared" si="19"/>
        <v>No</v>
      </c>
      <c r="C167" s="36">
        <f t="shared" si="20"/>
        <v>-1481.2958826247943</v>
      </c>
      <c r="D167">
        <v>159</v>
      </c>
      <c r="E167" s="24">
        <f t="shared" si="26"/>
        <v>80080.591139382566</v>
      </c>
      <c r="F167" s="38">
        <f t="shared" si="21"/>
        <v>-1154.9225436291504</v>
      </c>
      <c r="G167" s="24">
        <f t="shared" si="22"/>
        <v>333.66912974742735</v>
      </c>
      <c r="H167" s="38">
        <f t="shared" si="23"/>
        <v>821.25341388172296</v>
      </c>
      <c r="I167" s="39">
        <f t="shared" si="24"/>
        <v>0</v>
      </c>
      <c r="J167" s="24">
        <f t="shared" si="25"/>
        <v>79259.337725500838</v>
      </c>
    </row>
    <row r="168" spans="1:10" x14ac:dyDescent="0.3">
      <c r="A168" s="28" t="str">
        <f t="shared" si="18"/>
        <v>No</v>
      </c>
      <c r="B168" s="28" t="str">
        <f t="shared" si="19"/>
        <v>No</v>
      </c>
      <c r="C168" s="36">
        <f t="shared" si="20"/>
        <v>-1481.2958826247943</v>
      </c>
      <c r="D168">
        <v>160</v>
      </c>
      <c r="E168" s="24">
        <f t="shared" si="26"/>
        <v>79259.337725500838</v>
      </c>
      <c r="F168" s="38">
        <f t="shared" si="21"/>
        <v>-1154.9225436291504</v>
      </c>
      <c r="G168" s="24">
        <f t="shared" si="22"/>
        <v>330.24724052292015</v>
      </c>
      <c r="H168" s="38">
        <f t="shared" si="23"/>
        <v>824.67530310623022</v>
      </c>
      <c r="I168" s="39">
        <f t="shared" si="24"/>
        <v>0</v>
      </c>
      <c r="J168" s="24">
        <f t="shared" si="25"/>
        <v>78434.662422394613</v>
      </c>
    </row>
    <row r="169" spans="1:10" x14ac:dyDescent="0.3">
      <c r="A169" s="28" t="str">
        <f t="shared" si="18"/>
        <v>No</v>
      </c>
      <c r="B169" s="28" t="str">
        <f t="shared" si="19"/>
        <v>No</v>
      </c>
      <c r="C169" s="36">
        <f t="shared" si="20"/>
        <v>-1481.2958826247943</v>
      </c>
      <c r="D169">
        <v>161</v>
      </c>
      <c r="E169" s="24">
        <f t="shared" si="26"/>
        <v>78434.662422394613</v>
      </c>
      <c r="F169" s="38">
        <f t="shared" si="21"/>
        <v>-1154.9225436291504</v>
      </c>
      <c r="G169" s="24">
        <f t="shared" si="22"/>
        <v>326.81109342664422</v>
      </c>
      <c r="H169" s="38">
        <f t="shared" si="23"/>
        <v>828.11145020250615</v>
      </c>
      <c r="I169" s="39">
        <f t="shared" si="24"/>
        <v>0</v>
      </c>
      <c r="J169" s="24">
        <f t="shared" si="25"/>
        <v>77606.550972192112</v>
      </c>
    </row>
    <row r="170" spans="1:10" x14ac:dyDescent="0.3">
      <c r="A170" s="28" t="str">
        <f t="shared" si="18"/>
        <v>No</v>
      </c>
      <c r="B170" s="28" t="str">
        <f t="shared" si="19"/>
        <v>No</v>
      </c>
      <c r="C170" s="36">
        <f t="shared" si="20"/>
        <v>-1481.2958826247943</v>
      </c>
      <c r="D170">
        <v>162</v>
      </c>
      <c r="E170" s="24">
        <f t="shared" si="26"/>
        <v>77606.550972192112</v>
      </c>
      <c r="F170" s="38">
        <f t="shared" si="21"/>
        <v>-1154.9225436291504</v>
      </c>
      <c r="G170" s="24">
        <f t="shared" si="22"/>
        <v>323.36062905080047</v>
      </c>
      <c r="H170" s="38">
        <f t="shared" si="23"/>
        <v>831.56191457834984</v>
      </c>
      <c r="I170" s="39">
        <f t="shared" si="24"/>
        <v>0</v>
      </c>
      <c r="J170" s="24">
        <f t="shared" si="25"/>
        <v>76774.989057613755</v>
      </c>
    </row>
    <row r="171" spans="1:10" x14ac:dyDescent="0.3">
      <c r="A171" s="28" t="str">
        <f t="shared" si="18"/>
        <v>No</v>
      </c>
      <c r="B171" s="28" t="str">
        <f t="shared" si="19"/>
        <v>No</v>
      </c>
      <c r="C171" s="36">
        <f t="shared" si="20"/>
        <v>-1481.2958826247943</v>
      </c>
      <c r="D171">
        <v>163</v>
      </c>
      <c r="E171" s="24">
        <f t="shared" si="26"/>
        <v>76774.989057613755</v>
      </c>
      <c r="F171" s="38">
        <f t="shared" si="21"/>
        <v>-1154.9225436291504</v>
      </c>
      <c r="G171" s="24">
        <f t="shared" si="22"/>
        <v>319.8957877400573</v>
      </c>
      <c r="H171" s="38">
        <f t="shared" si="23"/>
        <v>835.02675588909301</v>
      </c>
      <c r="I171" s="39">
        <f t="shared" si="24"/>
        <v>0</v>
      </c>
      <c r="J171" s="24">
        <f t="shared" si="25"/>
        <v>75939.962301724663</v>
      </c>
    </row>
    <row r="172" spans="1:10" x14ac:dyDescent="0.3">
      <c r="A172" s="28" t="str">
        <f t="shared" si="18"/>
        <v>No</v>
      </c>
      <c r="B172" s="28" t="str">
        <f t="shared" si="19"/>
        <v>No</v>
      </c>
      <c r="C172" s="36">
        <f t="shared" si="20"/>
        <v>-1481.2958826247943</v>
      </c>
      <c r="D172">
        <v>164</v>
      </c>
      <c r="E172" s="24">
        <f t="shared" si="26"/>
        <v>75939.962301724663</v>
      </c>
      <c r="F172" s="38">
        <f t="shared" si="21"/>
        <v>-1154.9225436291504</v>
      </c>
      <c r="G172" s="24">
        <f t="shared" si="22"/>
        <v>316.41650959051941</v>
      </c>
      <c r="H172" s="38">
        <f t="shared" si="23"/>
        <v>838.50603403863101</v>
      </c>
      <c r="I172" s="39">
        <f t="shared" si="24"/>
        <v>0</v>
      </c>
      <c r="J172" s="24">
        <f t="shared" si="25"/>
        <v>75101.456267686037</v>
      </c>
    </row>
    <row r="173" spans="1:10" x14ac:dyDescent="0.3">
      <c r="A173" s="28" t="str">
        <f t="shared" si="18"/>
        <v>No</v>
      </c>
      <c r="B173" s="28" t="str">
        <f t="shared" si="19"/>
        <v>No</v>
      </c>
      <c r="C173" s="36">
        <f t="shared" si="20"/>
        <v>-1481.2958826247943</v>
      </c>
      <c r="D173">
        <v>165</v>
      </c>
      <c r="E173" s="24">
        <f t="shared" si="26"/>
        <v>75101.456267686037</v>
      </c>
      <c r="F173" s="38">
        <f t="shared" si="21"/>
        <v>-1154.9225436291504</v>
      </c>
      <c r="G173" s="24">
        <f t="shared" si="22"/>
        <v>312.92273444869181</v>
      </c>
      <c r="H173" s="38">
        <f t="shared" si="23"/>
        <v>841.99980918045856</v>
      </c>
      <c r="I173" s="39">
        <f t="shared" si="24"/>
        <v>0</v>
      </c>
      <c r="J173" s="24">
        <f t="shared" si="25"/>
        <v>74259.456458505578</v>
      </c>
    </row>
    <row r="174" spans="1:10" x14ac:dyDescent="0.3">
      <c r="A174" s="28" t="str">
        <f t="shared" si="18"/>
        <v>No</v>
      </c>
      <c r="B174" s="28" t="str">
        <f t="shared" si="19"/>
        <v>No</v>
      </c>
      <c r="C174" s="36">
        <f t="shared" si="20"/>
        <v>-1481.2958826247943</v>
      </c>
      <c r="D174">
        <v>166</v>
      </c>
      <c r="E174" s="24">
        <f t="shared" si="26"/>
        <v>74259.456458505578</v>
      </c>
      <c r="F174" s="38">
        <f t="shared" si="21"/>
        <v>-1154.9225436291504</v>
      </c>
      <c r="G174" s="24">
        <f t="shared" si="22"/>
        <v>309.41440191043989</v>
      </c>
      <c r="H174" s="38">
        <f t="shared" si="23"/>
        <v>845.50814171871048</v>
      </c>
      <c r="I174" s="39">
        <f t="shared" si="24"/>
        <v>0</v>
      </c>
      <c r="J174" s="24">
        <f t="shared" si="25"/>
        <v>73413.94831678686</v>
      </c>
    </row>
    <row r="175" spans="1:10" x14ac:dyDescent="0.3">
      <c r="A175" s="28" t="str">
        <f t="shared" si="18"/>
        <v>No</v>
      </c>
      <c r="B175" s="28" t="str">
        <f t="shared" si="19"/>
        <v>No</v>
      </c>
      <c r="C175" s="36">
        <f t="shared" si="20"/>
        <v>-1481.2958826247943</v>
      </c>
      <c r="D175">
        <v>167</v>
      </c>
      <c r="E175" s="24">
        <f t="shared" si="26"/>
        <v>73413.94831678686</v>
      </c>
      <c r="F175" s="38">
        <f t="shared" si="21"/>
        <v>-1154.9225436291504</v>
      </c>
      <c r="G175" s="24">
        <f t="shared" si="22"/>
        <v>305.89145131994525</v>
      </c>
      <c r="H175" s="38">
        <f t="shared" si="23"/>
        <v>849.03109230920518</v>
      </c>
      <c r="I175" s="39">
        <f t="shared" si="24"/>
        <v>0</v>
      </c>
      <c r="J175" s="24">
        <f t="shared" si="25"/>
        <v>72564.917224477656</v>
      </c>
    </row>
    <row r="176" spans="1:10" x14ac:dyDescent="0.3">
      <c r="A176" s="28" t="str">
        <f t="shared" si="18"/>
        <v>No</v>
      </c>
      <c r="B176" s="28" t="str">
        <f t="shared" si="19"/>
        <v>No</v>
      </c>
      <c r="C176" s="36">
        <f t="shared" si="20"/>
        <v>-1481.2958826247943</v>
      </c>
      <c r="D176">
        <v>168</v>
      </c>
      <c r="E176" s="24">
        <f t="shared" si="26"/>
        <v>72564.917224477656</v>
      </c>
      <c r="F176" s="38">
        <f t="shared" si="21"/>
        <v>-1154.9225436291504</v>
      </c>
      <c r="G176" s="24">
        <f t="shared" si="22"/>
        <v>302.35382176865687</v>
      </c>
      <c r="H176" s="38">
        <f t="shared" si="23"/>
        <v>852.5687218604935</v>
      </c>
      <c r="I176" s="39">
        <f t="shared" si="24"/>
        <v>0</v>
      </c>
      <c r="J176" s="24">
        <f t="shared" si="25"/>
        <v>71712.348502617169</v>
      </c>
    </row>
    <row r="177" spans="1:10" x14ac:dyDescent="0.3">
      <c r="A177" s="28" t="str">
        <f t="shared" si="18"/>
        <v>No</v>
      </c>
      <c r="B177" s="28" t="str">
        <f t="shared" si="19"/>
        <v>No</v>
      </c>
      <c r="C177" s="36">
        <f t="shared" si="20"/>
        <v>-1481.2958826247943</v>
      </c>
      <c r="D177">
        <v>169</v>
      </c>
      <c r="E177" s="24">
        <f t="shared" si="26"/>
        <v>71712.348502617169</v>
      </c>
      <c r="F177" s="38">
        <f t="shared" si="21"/>
        <v>-1154.9225436291504</v>
      </c>
      <c r="G177" s="24">
        <f t="shared" si="22"/>
        <v>298.80145209423819</v>
      </c>
      <c r="H177" s="38">
        <f t="shared" si="23"/>
        <v>856.12109153491224</v>
      </c>
      <c r="I177" s="39">
        <f t="shared" si="24"/>
        <v>0</v>
      </c>
      <c r="J177" s="24">
        <f t="shared" si="25"/>
        <v>70856.227411082262</v>
      </c>
    </row>
    <row r="178" spans="1:10" x14ac:dyDescent="0.3">
      <c r="A178" s="28" t="str">
        <f t="shared" si="18"/>
        <v>No</v>
      </c>
      <c r="B178" s="28" t="str">
        <f t="shared" si="19"/>
        <v>No</v>
      </c>
      <c r="C178" s="36">
        <f t="shared" si="20"/>
        <v>-1481.2958826247943</v>
      </c>
      <c r="D178">
        <v>170</v>
      </c>
      <c r="E178" s="24">
        <f t="shared" si="26"/>
        <v>70856.227411082262</v>
      </c>
      <c r="F178" s="38">
        <f t="shared" si="21"/>
        <v>-1154.9225436291504</v>
      </c>
      <c r="G178" s="24">
        <f t="shared" si="22"/>
        <v>295.23428087950941</v>
      </c>
      <c r="H178" s="38">
        <f t="shared" si="23"/>
        <v>859.6882627496409</v>
      </c>
      <c r="I178" s="39">
        <f t="shared" si="24"/>
        <v>0</v>
      </c>
      <c r="J178" s="24">
        <f t="shared" si="25"/>
        <v>69996.539148332624</v>
      </c>
    </row>
    <row r="179" spans="1:10" x14ac:dyDescent="0.3">
      <c r="A179" s="28" t="str">
        <f t="shared" si="18"/>
        <v>No</v>
      </c>
      <c r="B179" s="28" t="str">
        <f t="shared" si="19"/>
        <v>No</v>
      </c>
      <c r="C179" s="36">
        <f t="shared" si="20"/>
        <v>-1481.2958826247943</v>
      </c>
      <c r="D179">
        <v>171</v>
      </c>
      <c r="E179" s="24">
        <f t="shared" si="26"/>
        <v>69996.539148332624</v>
      </c>
      <c r="F179" s="38">
        <f t="shared" si="21"/>
        <v>-1154.9225436291504</v>
      </c>
      <c r="G179" s="24">
        <f t="shared" si="22"/>
        <v>291.65224645138591</v>
      </c>
      <c r="H179" s="38">
        <f t="shared" si="23"/>
        <v>863.27029717776441</v>
      </c>
      <c r="I179" s="39">
        <f t="shared" si="24"/>
        <v>0</v>
      </c>
      <c r="J179" s="24">
        <f t="shared" si="25"/>
        <v>69133.268851154862</v>
      </c>
    </row>
    <row r="180" spans="1:10" x14ac:dyDescent="0.3">
      <c r="A180" s="28" t="str">
        <f t="shared" si="18"/>
        <v>No</v>
      </c>
      <c r="B180" s="28" t="str">
        <f t="shared" si="19"/>
        <v>No</v>
      </c>
      <c r="C180" s="36">
        <f t="shared" si="20"/>
        <v>-1481.2958826247943</v>
      </c>
      <c r="D180">
        <v>172</v>
      </c>
      <c r="E180" s="24">
        <f t="shared" si="26"/>
        <v>69133.268851154862</v>
      </c>
      <c r="F180" s="38">
        <f t="shared" si="21"/>
        <v>-1154.9225436291504</v>
      </c>
      <c r="G180" s="24">
        <f t="shared" si="22"/>
        <v>288.05528687981194</v>
      </c>
      <c r="H180" s="38">
        <f t="shared" si="23"/>
        <v>866.86725674933837</v>
      </c>
      <c r="I180" s="39">
        <f t="shared" si="24"/>
        <v>0</v>
      </c>
      <c r="J180" s="24">
        <f t="shared" si="25"/>
        <v>68266.401594405528</v>
      </c>
    </row>
    <row r="181" spans="1:10" x14ac:dyDescent="0.3">
      <c r="A181" s="28" t="str">
        <f t="shared" si="18"/>
        <v>No</v>
      </c>
      <c r="B181" s="28" t="str">
        <f t="shared" si="19"/>
        <v>No</v>
      </c>
      <c r="C181" s="36">
        <f t="shared" si="20"/>
        <v>-1481.2958826247943</v>
      </c>
      <c r="D181">
        <v>173</v>
      </c>
      <c r="E181" s="24">
        <f t="shared" si="26"/>
        <v>68266.401594405528</v>
      </c>
      <c r="F181" s="38">
        <f t="shared" si="21"/>
        <v>-1154.9225436291504</v>
      </c>
      <c r="G181" s="24">
        <f t="shared" si="22"/>
        <v>284.44333997668969</v>
      </c>
      <c r="H181" s="38">
        <f t="shared" si="23"/>
        <v>870.47920365246068</v>
      </c>
      <c r="I181" s="39">
        <f t="shared" si="24"/>
        <v>0</v>
      </c>
      <c r="J181" s="24">
        <f t="shared" si="25"/>
        <v>67395.922390753069</v>
      </c>
    </row>
    <row r="182" spans="1:10" x14ac:dyDescent="0.3">
      <c r="A182" s="28" t="str">
        <f t="shared" si="18"/>
        <v>No</v>
      </c>
      <c r="B182" s="28" t="str">
        <f t="shared" si="19"/>
        <v>No</v>
      </c>
      <c r="C182" s="36">
        <f t="shared" si="20"/>
        <v>-1481.2958826247943</v>
      </c>
      <c r="D182">
        <v>174</v>
      </c>
      <c r="E182" s="24">
        <f t="shared" si="26"/>
        <v>67395.922390753069</v>
      </c>
      <c r="F182" s="38">
        <f t="shared" si="21"/>
        <v>-1154.9225436291504</v>
      </c>
      <c r="G182" s="24">
        <f t="shared" si="22"/>
        <v>280.81634329480443</v>
      </c>
      <c r="H182" s="38">
        <f t="shared" si="23"/>
        <v>874.10620033434589</v>
      </c>
      <c r="I182" s="39">
        <f t="shared" si="24"/>
        <v>0</v>
      </c>
      <c r="J182" s="24">
        <f t="shared" si="25"/>
        <v>66521.816190418729</v>
      </c>
    </row>
    <row r="183" spans="1:10" x14ac:dyDescent="0.3">
      <c r="A183" s="28" t="str">
        <f t="shared" si="18"/>
        <v>No</v>
      </c>
      <c r="B183" s="28" t="str">
        <f t="shared" si="19"/>
        <v>No</v>
      </c>
      <c r="C183" s="36">
        <f t="shared" si="20"/>
        <v>-1481.2958826247943</v>
      </c>
      <c r="D183">
        <v>175</v>
      </c>
      <c r="E183" s="24">
        <f t="shared" si="26"/>
        <v>66521.816190418729</v>
      </c>
      <c r="F183" s="38">
        <f t="shared" si="21"/>
        <v>-1154.9225436291504</v>
      </c>
      <c r="G183" s="24">
        <f t="shared" si="22"/>
        <v>277.17423412674469</v>
      </c>
      <c r="H183" s="38">
        <f t="shared" si="23"/>
        <v>877.74830950240562</v>
      </c>
      <c r="I183" s="39">
        <f t="shared" si="24"/>
        <v>0</v>
      </c>
      <c r="J183" s="24">
        <f t="shared" si="25"/>
        <v>65644.067880916322</v>
      </c>
    </row>
    <row r="184" spans="1:10" x14ac:dyDescent="0.3">
      <c r="A184" s="28" t="str">
        <f t="shared" si="18"/>
        <v>No</v>
      </c>
      <c r="B184" s="28" t="str">
        <f t="shared" si="19"/>
        <v>No</v>
      </c>
      <c r="C184" s="36">
        <f t="shared" si="20"/>
        <v>-1481.2958826247943</v>
      </c>
      <c r="D184">
        <v>176</v>
      </c>
      <c r="E184" s="24">
        <f t="shared" si="26"/>
        <v>65644.067880916322</v>
      </c>
      <c r="F184" s="38">
        <f t="shared" si="21"/>
        <v>-1154.9225436291504</v>
      </c>
      <c r="G184" s="24">
        <f t="shared" si="22"/>
        <v>273.51694950381801</v>
      </c>
      <c r="H184" s="38">
        <f t="shared" si="23"/>
        <v>881.4055941253323</v>
      </c>
      <c r="I184" s="39">
        <f t="shared" si="24"/>
        <v>0</v>
      </c>
      <c r="J184" s="24">
        <f t="shared" si="25"/>
        <v>64762.66228679099</v>
      </c>
    </row>
    <row r="185" spans="1:10" x14ac:dyDescent="0.3">
      <c r="A185" s="28" t="str">
        <f t="shared" si="18"/>
        <v>No</v>
      </c>
      <c r="B185" s="28" t="str">
        <f t="shared" si="19"/>
        <v>No</v>
      </c>
      <c r="C185" s="36">
        <f t="shared" si="20"/>
        <v>-1481.2958826247943</v>
      </c>
      <c r="D185">
        <v>177</v>
      </c>
      <c r="E185" s="24">
        <f t="shared" si="26"/>
        <v>64762.66228679099</v>
      </c>
      <c r="F185" s="38">
        <f t="shared" si="21"/>
        <v>-1154.9225436291504</v>
      </c>
      <c r="G185" s="24">
        <f t="shared" si="22"/>
        <v>269.84442619496247</v>
      </c>
      <c r="H185" s="38">
        <f t="shared" si="23"/>
        <v>885.0781174341879</v>
      </c>
      <c r="I185" s="39">
        <f t="shared" si="24"/>
        <v>0</v>
      </c>
      <c r="J185" s="24">
        <f t="shared" si="25"/>
        <v>63877.5841693568</v>
      </c>
    </row>
    <row r="186" spans="1:10" x14ac:dyDescent="0.3">
      <c r="A186" s="28" t="str">
        <f t="shared" si="18"/>
        <v>No</v>
      </c>
      <c r="B186" s="28" t="str">
        <f t="shared" si="19"/>
        <v>No</v>
      </c>
      <c r="C186" s="36">
        <f t="shared" si="20"/>
        <v>-1481.2958826247943</v>
      </c>
      <c r="D186">
        <v>178</v>
      </c>
      <c r="E186" s="24">
        <f t="shared" si="26"/>
        <v>63877.5841693568</v>
      </c>
      <c r="F186" s="38">
        <f t="shared" si="21"/>
        <v>-1154.9225436291504</v>
      </c>
      <c r="G186" s="24">
        <f t="shared" si="22"/>
        <v>266.15660070565332</v>
      </c>
      <c r="H186" s="38">
        <f t="shared" si="23"/>
        <v>888.76594292349705</v>
      </c>
      <c r="I186" s="39">
        <f t="shared" si="24"/>
        <v>0</v>
      </c>
      <c r="J186" s="24">
        <f t="shared" si="25"/>
        <v>62988.818226433301</v>
      </c>
    </row>
    <row r="187" spans="1:10" x14ac:dyDescent="0.3">
      <c r="A187" s="28" t="str">
        <f t="shared" si="18"/>
        <v>No</v>
      </c>
      <c r="B187" s="28" t="str">
        <f t="shared" si="19"/>
        <v>No</v>
      </c>
      <c r="C187" s="36">
        <f t="shared" si="20"/>
        <v>-1481.2958826247943</v>
      </c>
      <c r="D187">
        <v>179</v>
      </c>
      <c r="E187" s="24">
        <f t="shared" si="26"/>
        <v>62988.818226433301</v>
      </c>
      <c r="F187" s="38">
        <f t="shared" si="21"/>
        <v>-1154.9225436291504</v>
      </c>
      <c r="G187" s="24">
        <f t="shared" si="22"/>
        <v>262.45340927680542</v>
      </c>
      <c r="H187" s="38">
        <f t="shared" si="23"/>
        <v>892.46913435234501</v>
      </c>
      <c r="I187" s="39">
        <f t="shared" si="24"/>
        <v>0</v>
      </c>
      <c r="J187" s="24">
        <f t="shared" si="25"/>
        <v>62096.349092080956</v>
      </c>
    </row>
    <row r="188" spans="1:10" x14ac:dyDescent="0.3">
      <c r="A188" s="28" t="str">
        <f t="shared" si="18"/>
        <v>No</v>
      </c>
      <c r="B188" s="28" t="str">
        <f t="shared" si="19"/>
        <v>No</v>
      </c>
      <c r="C188" s="36">
        <f t="shared" si="20"/>
        <v>-1481.2958826247943</v>
      </c>
      <c r="D188">
        <v>180</v>
      </c>
      <c r="E188" s="24">
        <f t="shared" si="26"/>
        <v>62096.349092080956</v>
      </c>
      <c r="F188" s="38">
        <f t="shared" si="21"/>
        <v>-1154.9225436291504</v>
      </c>
      <c r="G188" s="24">
        <f t="shared" si="22"/>
        <v>258.73478788367066</v>
      </c>
      <c r="H188" s="38">
        <f t="shared" si="23"/>
        <v>896.18775574547976</v>
      </c>
      <c r="I188" s="39">
        <f t="shared" si="24"/>
        <v>0</v>
      </c>
      <c r="J188" s="24">
        <f t="shared" si="25"/>
        <v>61200.161336335477</v>
      </c>
    </row>
    <row r="189" spans="1:10" x14ac:dyDescent="0.3">
      <c r="A189" s="28" t="str">
        <f t="shared" si="18"/>
        <v>No</v>
      </c>
      <c r="B189" s="28" t="str">
        <f t="shared" si="19"/>
        <v>No</v>
      </c>
      <c r="C189" s="36">
        <f t="shared" si="20"/>
        <v>-1481.2958826247943</v>
      </c>
      <c r="D189">
        <v>181</v>
      </c>
      <c r="E189" s="24">
        <f t="shared" si="26"/>
        <v>61200.161336335477</v>
      </c>
      <c r="F189" s="38">
        <f t="shared" si="21"/>
        <v>-1154.9225436291504</v>
      </c>
      <c r="G189" s="24">
        <f t="shared" si="22"/>
        <v>255.00067223473116</v>
      </c>
      <c r="H189" s="38">
        <f t="shared" si="23"/>
        <v>899.92187139441921</v>
      </c>
      <c r="I189" s="39">
        <f t="shared" si="24"/>
        <v>0</v>
      </c>
      <c r="J189" s="24">
        <f t="shared" si="25"/>
        <v>60300.239464941056</v>
      </c>
    </row>
    <row r="190" spans="1:10" x14ac:dyDescent="0.3">
      <c r="A190" s="28" t="str">
        <f t="shared" si="18"/>
        <v>No</v>
      </c>
      <c r="B190" s="28" t="str">
        <f t="shared" si="19"/>
        <v>No</v>
      </c>
      <c r="C190" s="36">
        <f t="shared" si="20"/>
        <v>-1481.2958826247943</v>
      </c>
      <c r="D190">
        <v>182</v>
      </c>
      <c r="E190" s="24">
        <f t="shared" si="26"/>
        <v>60300.239464941056</v>
      </c>
      <c r="F190" s="38">
        <f t="shared" si="21"/>
        <v>-1154.9225436291504</v>
      </c>
      <c r="G190" s="24">
        <f t="shared" si="22"/>
        <v>251.25099777058773</v>
      </c>
      <c r="H190" s="38">
        <f t="shared" si="23"/>
        <v>903.67154585856269</v>
      </c>
      <c r="I190" s="39">
        <f t="shared" si="24"/>
        <v>0</v>
      </c>
      <c r="J190" s="24">
        <f t="shared" si="25"/>
        <v>59396.567919082496</v>
      </c>
    </row>
    <row r="191" spans="1:10" x14ac:dyDescent="0.3">
      <c r="A191" s="28" t="str">
        <f t="shared" si="18"/>
        <v>No</v>
      </c>
      <c r="B191" s="28" t="str">
        <f t="shared" si="19"/>
        <v>No</v>
      </c>
      <c r="C191" s="36">
        <f t="shared" si="20"/>
        <v>-1481.2958826247943</v>
      </c>
      <c r="D191">
        <v>183</v>
      </c>
      <c r="E191" s="24">
        <f t="shared" si="26"/>
        <v>59396.567919082496</v>
      </c>
      <c r="F191" s="38">
        <f t="shared" si="21"/>
        <v>-1154.9225436291504</v>
      </c>
      <c r="G191" s="24">
        <f t="shared" si="22"/>
        <v>247.48569966284373</v>
      </c>
      <c r="H191" s="38">
        <f t="shared" si="23"/>
        <v>907.4368439663067</v>
      </c>
      <c r="I191" s="39">
        <f t="shared" si="24"/>
        <v>0</v>
      </c>
      <c r="J191" s="24">
        <f t="shared" si="25"/>
        <v>58489.131075116187</v>
      </c>
    </row>
    <row r="192" spans="1:10" x14ac:dyDescent="0.3">
      <c r="A192" s="28" t="str">
        <f t="shared" si="18"/>
        <v>No</v>
      </c>
      <c r="B192" s="28" t="str">
        <f t="shared" si="19"/>
        <v>No</v>
      </c>
      <c r="C192" s="36">
        <f t="shared" si="20"/>
        <v>-1481.2958826247943</v>
      </c>
      <c r="D192">
        <v>184</v>
      </c>
      <c r="E192" s="24">
        <f t="shared" si="26"/>
        <v>58489.131075116187</v>
      </c>
      <c r="F192" s="38">
        <f t="shared" si="21"/>
        <v>-1154.9225436291504</v>
      </c>
      <c r="G192" s="24">
        <f t="shared" si="22"/>
        <v>243.7047128129841</v>
      </c>
      <c r="H192" s="38">
        <f t="shared" si="23"/>
        <v>911.21783081616627</v>
      </c>
      <c r="I192" s="39">
        <f t="shared" si="24"/>
        <v>0</v>
      </c>
      <c r="J192" s="24">
        <f t="shared" si="25"/>
        <v>57577.91324430002</v>
      </c>
    </row>
    <row r="193" spans="1:10" x14ac:dyDescent="0.3">
      <c r="A193" s="28" t="str">
        <f t="shared" si="18"/>
        <v>No</v>
      </c>
      <c r="B193" s="28" t="str">
        <f t="shared" si="19"/>
        <v>No</v>
      </c>
      <c r="C193" s="36">
        <f t="shared" si="20"/>
        <v>-1481.2958826247943</v>
      </c>
      <c r="D193">
        <v>185</v>
      </c>
      <c r="E193" s="24">
        <f t="shared" si="26"/>
        <v>57577.91324430002</v>
      </c>
      <c r="F193" s="38">
        <f t="shared" si="21"/>
        <v>-1154.9225436291504</v>
      </c>
      <c r="G193" s="24">
        <f t="shared" si="22"/>
        <v>239.90797185125007</v>
      </c>
      <c r="H193" s="38">
        <f t="shared" si="23"/>
        <v>915.0145717779003</v>
      </c>
      <c r="I193" s="39">
        <f t="shared" si="24"/>
        <v>0</v>
      </c>
      <c r="J193" s="24">
        <f t="shared" si="25"/>
        <v>56662.898672522118</v>
      </c>
    </row>
    <row r="194" spans="1:10" x14ac:dyDescent="0.3">
      <c r="A194" s="28" t="str">
        <f t="shared" si="18"/>
        <v>No</v>
      </c>
      <c r="B194" s="28" t="str">
        <f t="shared" si="19"/>
        <v>No</v>
      </c>
      <c r="C194" s="36">
        <f t="shared" si="20"/>
        <v>-1481.2958826247943</v>
      </c>
      <c r="D194">
        <v>186</v>
      </c>
      <c r="E194" s="24">
        <f t="shared" si="26"/>
        <v>56662.898672522118</v>
      </c>
      <c r="F194" s="38">
        <f t="shared" si="21"/>
        <v>-1154.9225436291504</v>
      </c>
      <c r="G194" s="24">
        <f t="shared" si="22"/>
        <v>236.09541113550881</v>
      </c>
      <c r="H194" s="38">
        <f t="shared" si="23"/>
        <v>918.82713249364156</v>
      </c>
      <c r="I194" s="39">
        <f t="shared" si="24"/>
        <v>0</v>
      </c>
      <c r="J194" s="24">
        <f t="shared" si="25"/>
        <v>55744.071540028475</v>
      </c>
    </row>
    <row r="195" spans="1:10" x14ac:dyDescent="0.3">
      <c r="A195" s="28" t="str">
        <f t="shared" si="18"/>
        <v>No</v>
      </c>
      <c r="B195" s="28" t="str">
        <f t="shared" si="19"/>
        <v>No</v>
      </c>
      <c r="C195" s="36">
        <f t="shared" si="20"/>
        <v>-1481.2958826247943</v>
      </c>
      <c r="D195">
        <v>187</v>
      </c>
      <c r="E195" s="24">
        <f t="shared" si="26"/>
        <v>55744.071540028475</v>
      </c>
      <c r="F195" s="38">
        <f t="shared" si="21"/>
        <v>-1154.9225436291504</v>
      </c>
      <c r="G195" s="24">
        <f t="shared" si="22"/>
        <v>232.26696475011863</v>
      </c>
      <c r="H195" s="38">
        <f t="shared" si="23"/>
        <v>922.65557887903174</v>
      </c>
      <c r="I195" s="39">
        <f t="shared" si="24"/>
        <v>0</v>
      </c>
      <c r="J195" s="24">
        <f t="shared" si="25"/>
        <v>54821.415961149447</v>
      </c>
    </row>
    <row r="196" spans="1:10" x14ac:dyDescent="0.3">
      <c r="A196" s="28" t="str">
        <f t="shared" si="18"/>
        <v>No</v>
      </c>
      <c r="B196" s="28" t="str">
        <f t="shared" si="19"/>
        <v>No</v>
      </c>
      <c r="C196" s="36">
        <f t="shared" si="20"/>
        <v>-1481.2958826247943</v>
      </c>
      <c r="D196">
        <v>188</v>
      </c>
      <c r="E196" s="24">
        <f t="shared" si="26"/>
        <v>54821.415961149447</v>
      </c>
      <c r="F196" s="38">
        <f t="shared" si="21"/>
        <v>-1154.9225436291504</v>
      </c>
      <c r="G196" s="24">
        <f t="shared" si="22"/>
        <v>228.42256650478936</v>
      </c>
      <c r="H196" s="38">
        <f t="shared" si="23"/>
        <v>926.49997712436107</v>
      </c>
      <c r="I196" s="39">
        <f t="shared" si="24"/>
        <v>0</v>
      </c>
      <c r="J196" s="24">
        <f t="shared" si="25"/>
        <v>53894.915984025087</v>
      </c>
    </row>
    <row r="197" spans="1:10" x14ac:dyDescent="0.3">
      <c r="A197" s="28" t="str">
        <f t="shared" si="18"/>
        <v>No</v>
      </c>
      <c r="B197" s="28" t="str">
        <f t="shared" si="19"/>
        <v>No</v>
      </c>
      <c r="C197" s="36">
        <f t="shared" si="20"/>
        <v>-1481.2958826247943</v>
      </c>
      <c r="D197">
        <v>189</v>
      </c>
      <c r="E197" s="24">
        <f t="shared" si="26"/>
        <v>53894.915984025087</v>
      </c>
      <c r="F197" s="38">
        <f t="shared" si="21"/>
        <v>-1154.9225436291504</v>
      </c>
      <c r="G197" s="24">
        <f t="shared" si="22"/>
        <v>224.56214993343787</v>
      </c>
      <c r="H197" s="38">
        <f t="shared" si="23"/>
        <v>930.36039369571245</v>
      </c>
      <c r="I197" s="39">
        <f t="shared" si="24"/>
        <v>0</v>
      </c>
      <c r="J197" s="24">
        <f t="shared" si="25"/>
        <v>52964.555590329372</v>
      </c>
    </row>
    <row r="198" spans="1:10" x14ac:dyDescent="0.3">
      <c r="A198" s="28" t="str">
        <f t="shared" si="18"/>
        <v>No</v>
      </c>
      <c r="B198" s="28" t="str">
        <f t="shared" si="19"/>
        <v>No</v>
      </c>
      <c r="C198" s="36">
        <f t="shared" si="20"/>
        <v>-1481.2958826247943</v>
      </c>
      <c r="D198">
        <v>190</v>
      </c>
      <c r="E198" s="24">
        <f t="shared" si="26"/>
        <v>52964.555590329372</v>
      </c>
      <c r="F198" s="38">
        <f t="shared" si="21"/>
        <v>-1154.9225436291504</v>
      </c>
      <c r="G198" s="24">
        <f t="shared" si="22"/>
        <v>220.68564829303904</v>
      </c>
      <c r="H198" s="38">
        <f t="shared" si="23"/>
        <v>934.23689533611127</v>
      </c>
      <c r="I198" s="39">
        <f t="shared" si="24"/>
        <v>0</v>
      </c>
      <c r="J198" s="24">
        <f t="shared" si="25"/>
        <v>52030.318694993257</v>
      </c>
    </row>
    <row r="199" spans="1:10" x14ac:dyDescent="0.3">
      <c r="A199" s="28" t="str">
        <f t="shared" si="18"/>
        <v>No</v>
      </c>
      <c r="B199" s="28" t="str">
        <f t="shared" si="19"/>
        <v>No</v>
      </c>
      <c r="C199" s="36">
        <f t="shared" si="20"/>
        <v>-1481.2958826247943</v>
      </c>
      <c r="D199">
        <v>191</v>
      </c>
      <c r="E199" s="24">
        <f t="shared" si="26"/>
        <v>52030.318694993257</v>
      </c>
      <c r="F199" s="38">
        <f t="shared" si="21"/>
        <v>-1154.9225436291504</v>
      </c>
      <c r="G199" s="24">
        <f t="shared" si="22"/>
        <v>216.7929945624719</v>
      </c>
      <c r="H199" s="38">
        <f t="shared" si="23"/>
        <v>938.12954906667846</v>
      </c>
      <c r="I199" s="39">
        <f t="shared" si="24"/>
        <v>0</v>
      </c>
      <c r="J199" s="24">
        <f t="shared" si="25"/>
        <v>51092.189145926575</v>
      </c>
    </row>
    <row r="200" spans="1:10" x14ac:dyDescent="0.3">
      <c r="A200" s="28" t="str">
        <f t="shared" si="18"/>
        <v>No</v>
      </c>
      <c r="B200" s="28" t="str">
        <f t="shared" si="19"/>
        <v>No</v>
      </c>
      <c r="C200" s="36">
        <f t="shared" si="20"/>
        <v>-1481.2958826247943</v>
      </c>
      <c r="D200">
        <v>192</v>
      </c>
      <c r="E200" s="24">
        <f t="shared" si="26"/>
        <v>51092.189145926575</v>
      </c>
      <c r="F200" s="38">
        <f t="shared" si="21"/>
        <v>-1154.9225436291504</v>
      </c>
      <c r="G200" s="24">
        <f t="shared" si="22"/>
        <v>212.88412144136072</v>
      </c>
      <c r="H200" s="38">
        <f t="shared" si="23"/>
        <v>942.03842218778959</v>
      </c>
      <c r="I200" s="39">
        <f t="shared" si="24"/>
        <v>0</v>
      </c>
      <c r="J200" s="24">
        <f t="shared" si="25"/>
        <v>50150.150723738785</v>
      </c>
    </row>
    <row r="201" spans="1:10" x14ac:dyDescent="0.3">
      <c r="A201" s="28" t="str">
        <f t="shared" ref="A201:A264" si="27">IF(D201&lt;=YearsFixed*12,"Yes","No")</f>
        <v>No</v>
      </c>
      <c r="B201" s="28" t="str">
        <f t="shared" ref="B201:B264" si="28">IF(D201-1=YearsFixed*12,"Yes","No")</f>
        <v>No</v>
      </c>
      <c r="C201" s="36">
        <f t="shared" ref="C201:C264" si="29">IF(A201="yes",PMT(ArmFixedRate/12,ArmTotalTerm*12,Original,0),IF(B201="yes",PMT(MAX(ArmFloor/12,(ProjectedIndex+ArmMargin)/12),(ArmTotalTerm-YearsFixed)*12,J200,0),C200))</f>
        <v>-1481.2958826247943</v>
      </c>
      <c r="D201">
        <v>193</v>
      </c>
      <c r="E201" s="24">
        <f t="shared" si="26"/>
        <v>50150.150723738785</v>
      </c>
      <c r="F201" s="38">
        <f t="shared" ref="F201:F264" si="30">IF(years="Interest Only",-Original*interestrate/12,IF(years="ARM",C201*IF(D201/12&gt;ArmTotalTerm,0,1),IF(E201&gt;0,PMT(interestrate/12,years*12,Original,0),0)))</f>
        <v>-1154.9225436291504</v>
      </c>
      <c r="G201" s="24">
        <f t="shared" ref="G201:G264" si="31">IF(years="ARM",IF(A201="yes",E201*ArmFixedRate/12,MAX(ArmFloor,(ArmMargin+ProjectedIndex))*E201/12),interestrate/12*E201)*IF(E201&gt;0.01,1,0)</f>
        <v>208.9589613489116</v>
      </c>
      <c r="H201" s="38">
        <f t="shared" ref="H201:H263" si="32">MIN(E201,(-F201-G201))*IF(E201&gt;0.01,1,0)</f>
        <v>945.96358228023882</v>
      </c>
      <c r="I201" s="39">
        <f t="shared" ref="I201:I264" si="33">MIN(prepayment,E201-H201)</f>
        <v>0</v>
      </c>
      <c r="J201" s="24">
        <f t="shared" ref="J201:J264" si="34">(E201-H201-I201)*IF(Balloon?="yes",IF(BalloonYear*12+1=D201,0,1),1)</f>
        <v>49204.187141458548</v>
      </c>
    </row>
    <row r="202" spans="1:10" x14ac:dyDescent="0.3">
      <c r="A202" s="28" t="str">
        <f t="shared" si="27"/>
        <v>No</v>
      </c>
      <c r="B202" s="28" t="str">
        <f t="shared" si="28"/>
        <v>No</v>
      </c>
      <c r="C202" s="36">
        <f t="shared" si="29"/>
        <v>-1481.2958826247943</v>
      </c>
      <c r="D202">
        <v>194</v>
      </c>
      <c r="E202" s="24">
        <f t="shared" ref="E202:E265" si="35">MAX(0,J201)*IF(Balloon?="yes",IF(BalloonYear*12+1=D202,0,1),1)</f>
        <v>49204.187141458548</v>
      </c>
      <c r="F202" s="38">
        <f t="shared" si="30"/>
        <v>-1154.9225436291504</v>
      </c>
      <c r="G202" s="24">
        <f t="shared" si="31"/>
        <v>205.01744642274394</v>
      </c>
      <c r="H202" s="38">
        <f t="shared" si="32"/>
        <v>949.90509720640648</v>
      </c>
      <c r="I202" s="39">
        <f t="shared" si="33"/>
        <v>0</v>
      </c>
      <c r="J202" s="24">
        <f t="shared" si="34"/>
        <v>48254.282044252141</v>
      </c>
    </row>
    <row r="203" spans="1:10" x14ac:dyDescent="0.3">
      <c r="A203" s="28" t="str">
        <f t="shared" si="27"/>
        <v>No</v>
      </c>
      <c r="B203" s="28" t="str">
        <f t="shared" si="28"/>
        <v>No</v>
      </c>
      <c r="C203" s="36">
        <f t="shared" si="29"/>
        <v>-1481.2958826247943</v>
      </c>
      <c r="D203">
        <v>195</v>
      </c>
      <c r="E203" s="24">
        <f t="shared" si="35"/>
        <v>48254.282044252141</v>
      </c>
      <c r="F203" s="38">
        <f t="shared" si="30"/>
        <v>-1154.9225436291504</v>
      </c>
      <c r="G203" s="24">
        <f t="shared" si="31"/>
        <v>201.05950851771726</v>
      </c>
      <c r="H203" s="38">
        <f t="shared" si="32"/>
        <v>953.86303511143308</v>
      </c>
      <c r="I203" s="39">
        <f t="shared" si="33"/>
        <v>0</v>
      </c>
      <c r="J203" s="24">
        <f t="shared" si="34"/>
        <v>47300.419009140707</v>
      </c>
    </row>
    <row r="204" spans="1:10" x14ac:dyDescent="0.3">
      <c r="A204" s="28" t="str">
        <f t="shared" si="27"/>
        <v>No</v>
      </c>
      <c r="B204" s="28" t="str">
        <f t="shared" si="28"/>
        <v>No</v>
      </c>
      <c r="C204" s="36">
        <f t="shared" si="29"/>
        <v>-1481.2958826247943</v>
      </c>
      <c r="D204">
        <v>196</v>
      </c>
      <c r="E204" s="24">
        <f t="shared" si="35"/>
        <v>47300.419009140707</v>
      </c>
      <c r="F204" s="38">
        <f t="shared" si="30"/>
        <v>-1154.9225436291504</v>
      </c>
      <c r="G204" s="24">
        <f t="shared" si="31"/>
        <v>197.08507920475296</v>
      </c>
      <c r="H204" s="38">
        <f t="shared" si="32"/>
        <v>957.83746442439747</v>
      </c>
      <c r="I204" s="39">
        <f t="shared" si="33"/>
        <v>0</v>
      </c>
      <c r="J204" s="24">
        <f t="shared" si="34"/>
        <v>46342.581544716311</v>
      </c>
    </row>
    <row r="205" spans="1:10" x14ac:dyDescent="0.3">
      <c r="A205" s="28" t="str">
        <f t="shared" si="27"/>
        <v>No</v>
      </c>
      <c r="B205" s="28" t="str">
        <f t="shared" si="28"/>
        <v>No</v>
      </c>
      <c r="C205" s="36">
        <f t="shared" si="29"/>
        <v>-1481.2958826247943</v>
      </c>
      <c r="D205">
        <v>197</v>
      </c>
      <c r="E205" s="24">
        <f t="shared" si="35"/>
        <v>46342.581544716311</v>
      </c>
      <c r="F205" s="38">
        <f t="shared" si="30"/>
        <v>-1154.9225436291504</v>
      </c>
      <c r="G205" s="24">
        <f t="shared" si="31"/>
        <v>193.0940897696513</v>
      </c>
      <c r="H205" s="38">
        <f t="shared" si="32"/>
        <v>961.82845385949906</v>
      </c>
      <c r="I205" s="39">
        <f t="shared" si="33"/>
        <v>0</v>
      </c>
      <c r="J205" s="24">
        <f t="shared" si="34"/>
        <v>45380.753090856815</v>
      </c>
    </row>
    <row r="206" spans="1:10" x14ac:dyDescent="0.3">
      <c r="A206" s="28" t="str">
        <f t="shared" si="27"/>
        <v>No</v>
      </c>
      <c r="B206" s="28" t="str">
        <f t="shared" si="28"/>
        <v>No</v>
      </c>
      <c r="C206" s="36">
        <f t="shared" si="29"/>
        <v>-1481.2958826247943</v>
      </c>
      <c r="D206">
        <v>198</v>
      </c>
      <c r="E206" s="24">
        <f t="shared" si="35"/>
        <v>45380.753090856815</v>
      </c>
      <c r="F206" s="38">
        <f t="shared" si="30"/>
        <v>-1154.9225436291504</v>
      </c>
      <c r="G206" s="24">
        <f t="shared" si="31"/>
        <v>189.08647121190339</v>
      </c>
      <c r="H206" s="38">
        <f t="shared" si="32"/>
        <v>965.83607241724701</v>
      </c>
      <c r="I206" s="39">
        <f t="shared" si="33"/>
        <v>0</v>
      </c>
      <c r="J206" s="24">
        <f t="shared" si="34"/>
        <v>44414.91701843957</v>
      </c>
    </row>
    <row r="207" spans="1:10" x14ac:dyDescent="0.3">
      <c r="A207" s="28" t="str">
        <f t="shared" si="27"/>
        <v>No</v>
      </c>
      <c r="B207" s="28" t="str">
        <f t="shared" si="28"/>
        <v>No</v>
      </c>
      <c r="C207" s="36">
        <f t="shared" si="29"/>
        <v>-1481.2958826247943</v>
      </c>
      <c r="D207">
        <v>199</v>
      </c>
      <c r="E207" s="24">
        <f t="shared" si="35"/>
        <v>44414.91701843957</v>
      </c>
      <c r="F207" s="38">
        <f t="shared" si="30"/>
        <v>-1154.9225436291504</v>
      </c>
      <c r="G207" s="24">
        <f t="shared" si="31"/>
        <v>185.06215424349821</v>
      </c>
      <c r="H207" s="38">
        <f t="shared" si="32"/>
        <v>969.86038938565218</v>
      </c>
      <c r="I207" s="39">
        <f t="shared" si="33"/>
        <v>0</v>
      </c>
      <c r="J207" s="24">
        <f t="shared" si="34"/>
        <v>43445.056629053921</v>
      </c>
    </row>
    <row r="208" spans="1:10" x14ac:dyDescent="0.3">
      <c r="A208" s="28" t="str">
        <f t="shared" si="27"/>
        <v>No</v>
      </c>
      <c r="B208" s="28" t="str">
        <f t="shared" si="28"/>
        <v>No</v>
      </c>
      <c r="C208" s="36">
        <f t="shared" si="29"/>
        <v>-1481.2958826247943</v>
      </c>
      <c r="D208">
        <v>200</v>
      </c>
      <c r="E208" s="24">
        <f t="shared" si="35"/>
        <v>43445.056629053921</v>
      </c>
      <c r="F208" s="38">
        <f t="shared" si="30"/>
        <v>-1154.9225436291504</v>
      </c>
      <c r="G208" s="24">
        <f t="shared" si="31"/>
        <v>181.02106928772466</v>
      </c>
      <c r="H208" s="38">
        <f t="shared" si="32"/>
        <v>973.90147434142568</v>
      </c>
      <c r="I208" s="39">
        <f t="shared" si="33"/>
        <v>0</v>
      </c>
      <c r="J208" s="24">
        <f t="shared" si="34"/>
        <v>42471.155154712498</v>
      </c>
    </row>
    <row r="209" spans="1:10" x14ac:dyDescent="0.3">
      <c r="A209" s="28" t="str">
        <f t="shared" si="27"/>
        <v>No</v>
      </c>
      <c r="B209" s="28" t="str">
        <f t="shared" si="28"/>
        <v>No</v>
      </c>
      <c r="C209" s="36">
        <f t="shared" si="29"/>
        <v>-1481.2958826247943</v>
      </c>
      <c r="D209">
        <v>201</v>
      </c>
      <c r="E209" s="24">
        <f t="shared" si="35"/>
        <v>42471.155154712498</v>
      </c>
      <c r="F209" s="38">
        <f t="shared" si="30"/>
        <v>-1154.9225436291504</v>
      </c>
      <c r="G209" s="24">
        <f t="shared" si="31"/>
        <v>176.96314647796873</v>
      </c>
      <c r="H209" s="38">
        <f t="shared" si="32"/>
        <v>977.95939715118163</v>
      </c>
      <c r="I209" s="39">
        <f t="shared" si="33"/>
        <v>0</v>
      </c>
      <c r="J209" s="24">
        <f t="shared" si="34"/>
        <v>41493.19575756132</v>
      </c>
    </row>
    <row r="210" spans="1:10" x14ac:dyDescent="0.3">
      <c r="A210" s="28" t="str">
        <f t="shared" si="27"/>
        <v>No</v>
      </c>
      <c r="B210" s="28" t="str">
        <f t="shared" si="28"/>
        <v>No</v>
      </c>
      <c r="C210" s="36">
        <f t="shared" si="29"/>
        <v>-1481.2958826247943</v>
      </c>
      <c r="D210">
        <v>202</v>
      </c>
      <c r="E210" s="24">
        <f t="shared" si="35"/>
        <v>41493.19575756132</v>
      </c>
      <c r="F210" s="38">
        <f t="shared" si="30"/>
        <v>-1154.9225436291504</v>
      </c>
      <c r="G210" s="24">
        <f t="shared" si="31"/>
        <v>172.88831565650548</v>
      </c>
      <c r="H210" s="38">
        <f t="shared" si="32"/>
        <v>982.03422797264489</v>
      </c>
      <c r="I210" s="39">
        <f t="shared" si="33"/>
        <v>0</v>
      </c>
      <c r="J210" s="24">
        <f t="shared" si="34"/>
        <v>40511.161529588673</v>
      </c>
    </row>
    <row r="211" spans="1:10" x14ac:dyDescent="0.3">
      <c r="A211" s="28" t="str">
        <f t="shared" si="27"/>
        <v>No</v>
      </c>
      <c r="B211" s="28" t="str">
        <f t="shared" si="28"/>
        <v>No</v>
      </c>
      <c r="C211" s="36">
        <f t="shared" si="29"/>
        <v>-1481.2958826247943</v>
      </c>
      <c r="D211">
        <v>203</v>
      </c>
      <c r="E211" s="24">
        <f t="shared" si="35"/>
        <v>40511.161529588673</v>
      </c>
      <c r="F211" s="38">
        <f t="shared" si="30"/>
        <v>-1154.9225436291504</v>
      </c>
      <c r="G211" s="24">
        <f t="shared" si="31"/>
        <v>168.79650637328615</v>
      </c>
      <c r="H211" s="38">
        <f t="shared" si="32"/>
        <v>986.12603725586428</v>
      </c>
      <c r="I211" s="39">
        <f t="shared" si="33"/>
        <v>0</v>
      </c>
      <c r="J211" s="24">
        <f t="shared" si="34"/>
        <v>39525.035492332812</v>
      </c>
    </row>
    <row r="212" spans="1:10" x14ac:dyDescent="0.3">
      <c r="A212" s="28" t="str">
        <f t="shared" si="27"/>
        <v>No</v>
      </c>
      <c r="B212" s="28" t="str">
        <f t="shared" si="28"/>
        <v>No</v>
      </c>
      <c r="C212" s="36">
        <f t="shared" si="29"/>
        <v>-1481.2958826247943</v>
      </c>
      <c r="D212">
        <v>204</v>
      </c>
      <c r="E212" s="24">
        <f t="shared" si="35"/>
        <v>39525.035492332812</v>
      </c>
      <c r="F212" s="38">
        <f t="shared" si="30"/>
        <v>-1154.9225436291504</v>
      </c>
      <c r="G212" s="24">
        <f t="shared" si="31"/>
        <v>164.68764788472004</v>
      </c>
      <c r="H212" s="38">
        <f t="shared" si="32"/>
        <v>990.23489574443033</v>
      </c>
      <c r="I212" s="39">
        <f t="shared" si="33"/>
        <v>0</v>
      </c>
      <c r="J212" s="24">
        <f t="shared" si="34"/>
        <v>38534.800596588379</v>
      </c>
    </row>
    <row r="213" spans="1:10" x14ac:dyDescent="0.3">
      <c r="A213" s="28" t="str">
        <f t="shared" si="27"/>
        <v>No</v>
      </c>
      <c r="B213" s="28" t="str">
        <f t="shared" si="28"/>
        <v>No</v>
      </c>
      <c r="C213" s="36">
        <f t="shared" si="29"/>
        <v>-1481.2958826247943</v>
      </c>
      <c r="D213">
        <v>205</v>
      </c>
      <c r="E213" s="24">
        <f t="shared" si="35"/>
        <v>38534.800596588379</v>
      </c>
      <c r="F213" s="38">
        <f t="shared" si="30"/>
        <v>-1154.9225436291504</v>
      </c>
      <c r="G213" s="24">
        <f t="shared" si="31"/>
        <v>160.56166915245157</v>
      </c>
      <c r="H213" s="38">
        <f t="shared" si="32"/>
        <v>994.36087447669877</v>
      </c>
      <c r="I213" s="39">
        <f t="shared" si="33"/>
        <v>0</v>
      </c>
      <c r="J213" s="24">
        <f t="shared" si="34"/>
        <v>37540.439722111681</v>
      </c>
    </row>
    <row r="214" spans="1:10" x14ac:dyDescent="0.3">
      <c r="A214" s="28" t="str">
        <f t="shared" si="27"/>
        <v>No</v>
      </c>
      <c r="B214" s="28" t="str">
        <f t="shared" si="28"/>
        <v>No</v>
      </c>
      <c r="C214" s="36">
        <f t="shared" si="29"/>
        <v>-1481.2958826247943</v>
      </c>
      <c r="D214">
        <v>206</v>
      </c>
      <c r="E214" s="24">
        <f t="shared" si="35"/>
        <v>37540.439722111681</v>
      </c>
      <c r="F214" s="38">
        <f t="shared" si="30"/>
        <v>-1154.9225436291504</v>
      </c>
      <c r="G214" s="24">
        <f t="shared" si="31"/>
        <v>156.41849884213201</v>
      </c>
      <c r="H214" s="38">
        <f t="shared" si="32"/>
        <v>998.5040447870183</v>
      </c>
      <c r="I214" s="39">
        <f t="shared" si="33"/>
        <v>0</v>
      </c>
      <c r="J214" s="24">
        <f t="shared" si="34"/>
        <v>36541.935677324662</v>
      </c>
    </row>
    <row r="215" spans="1:10" x14ac:dyDescent="0.3">
      <c r="A215" s="28" t="str">
        <f t="shared" si="27"/>
        <v>No</v>
      </c>
      <c r="B215" s="28" t="str">
        <f t="shared" si="28"/>
        <v>No</v>
      </c>
      <c r="C215" s="36">
        <f t="shared" si="29"/>
        <v>-1481.2958826247943</v>
      </c>
      <c r="D215">
        <v>207</v>
      </c>
      <c r="E215" s="24">
        <f t="shared" si="35"/>
        <v>36541.935677324662</v>
      </c>
      <c r="F215" s="38">
        <f t="shared" si="30"/>
        <v>-1154.9225436291504</v>
      </c>
      <c r="G215" s="24">
        <f t="shared" si="31"/>
        <v>152.2580653221861</v>
      </c>
      <c r="H215" s="38">
        <f t="shared" si="32"/>
        <v>1002.6644783069643</v>
      </c>
      <c r="I215" s="39">
        <f t="shared" si="33"/>
        <v>0</v>
      </c>
      <c r="J215" s="24">
        <f t="shared" si="34"/>
        <v>35539.271199017698</v>
      </c>
    </row>
    <row r="216" spans="1:10" x14ac:dyDescent="0.3">
      <c r="A216" s="28" t="str">
        <f t="shared" si="27"/>
        <v>No</v>
      </c>
      <c r="B216" s="28" t="str">
        <f t="shared" si="28"/>
        <v>No</v>
      </c>
      <c r="C216" s="36">
        <f t="shared" si="29"/>
        <v>-1481.2958826247943</v>
      </c>
      <c r="D216">
        <v>208</v>
      </c>
      <c r="E216" s="24">
        <f t="shared" si="35"/>
        <v>35539.271199017698</v>
      </c>
      <c r="F216" s="38">
        <f t="shared" si="30"/>
        <v>-1154.9225436291504</v>
      </c>
      <c r="G216" s="24">
        <f t="shared" si="31"/>
        <v>148.08029666257374</v>
      </c>
      <c r="H216" s="38">
        <f t="shared" si="32"/>
        <v>1006.8422469665766</v>
      </c>
      <c r="I216" s="39">
        <f t="shared" si="33"/>
        <v>0</v>
      </c>
      <c r="J216" s="24">
        <f t="shared" si="34"/>
        <v>34532.428952051123</v>
      </c>
    </row>
    <row r="217" spans="1:10" x14ac:dyDescent="0.3">
      <c r="A217" s="28" t="str">
        <f t="shared" si="27"/>
        <v>No</v>
      </c>
      <c r="B217" s="28" t="str">
        <f t="shared" si="28"/>
        <v>No</v>
      </c>
      <c r="C217" s="36">
        <f t="shared" si="29"/>
        <v>-1481.2958826247943</v>
      </c>
      <c r="D217">
        <v>209</v>
      </c>
      <c r="E217" s="24">
        <f t="shared" si="35"/>
        <v>34532.428952051123</v>
      </c>
      <c r="F217" s="38">
        <f t="shared" si="30"/>
        <v>-1154.9225436291504</v>
      </c>
      <c r="G217" s="24">
        <f t="shared" si="31"/>
        <v>143.88512063354634</v>
      </c>
      <c r="H217" s="38">
        <f t="shared" si="32"/>
        <v>1011.0374229956041</v>
      </c>
      <c r="I217" s="39">
        <f t="shared" si="33"/>
        <v>0</v>
      </c>
      <c r="J217" s="24">
        <f t="shared" si="34"/>
        <v>33521.391529055516</v>
      </c>
    </row>
    <row r="218" spans="1:10" x14ac:dyDescent="0.3">
      <c r="A218" s="28" t="str">
        <f t="shared" si="27"/>
        <v>No</v>
      </c>
      <c r="B218" s="28" t="str">
        <f t="shared" si="28"/>
        <v>No</v>
      </c>
      <c r="C218" s="36">
        <f t="shared" si="29"/>
        <v>-1481.2958826247943</v>
      </c>
      <c r="D218">
        <v>210</v>
      </c>
      <c r="E218" s="24">
        <f t="shared" si="35"/>
        <v>33521.391529055516</v>
      </c>
      <c r="F218" s="38">
        <f t="shared" si="30"/>
        <v>-1154.9225436291504</v>
      </c>
      <c r="G218" s="24">
        <f t="shared" si="31"/>
        <v>139.67246470439798</v>
      </c>
      <c r="H218" s="38">
        <f t="shared" si="32"/>
        <v>1015.2500789247524</v>
      </c>
      <c r="I218" s="39">
        <f t="shared" si="33"/>
        <v>0</v>
      </c>
      <c r="J218" s="24">
        <f t="shared" si="34"/>
        <v>32506.141450130763</v>
      </c>
    </row>
    <row r="219" spans="1:10" x14ac:dyDescent="0.3">
      <c r="A219" s="28" t="str">
        <f t="shared" si="27"/>
        <v>No</v>
      </c>
      <c r="B219" s="28" t="str">
        <f t="shared" si="28"/>
        <v>No</v>
      </c>
      <c r="C219" s="36">
        <f t="shared" si="29"/>
        <v>-1481.2958826247943</v>
      </c>
      <c r="D219">
        <v>211</v>
      </c>
      <c r="E219" s="24">
        <f t="shared" si="35"/>
        <v>32506.141450130763</v>
      </c>
      <c r="F219" s="38">
        <f t="shared" si="30"/>
        <v>-1154.9225436291504</v>
      </c>
      <c r="G219" s="24">
        <f t="shared" si="31"/>
        <v>135.44225604221151</v>
      </c>
      <c r="H219" s="38">
        <f t="shared" si="32"/>
        <v>1019.4802875869389</v>
      </c>
      <c r="I219" s="39">
        <f t="shared" si="33"/>
        <v>0</v>
      </c>
      <c r="J219" s="24">
        <f t="shared" si="34"/>
        <v>31486.661162543824</v>
      </c>
    </row>
    <row r="220" spans="1:10" x14ac:dyDescent="0.3">
      <c r="A220" s="28" t="str">
        <f t="shared" si="27"/>
        <v>No</v>
      </c>
      <c r="B220" s="28" t="str">
        <f t="shared" si="28"/>
        <v>No</v>
      </c>
      <c r="C220" s="36">
        <f t="shared" si="29"/>
        <v>-1481.2958826247943</v>
      </c>
      <c r="D220">
        <v>212</v>
      </c>
      <c r="E220" s="24">
        <f t="shared" si="35"/>
        <v>31486.661162543824</v>
      </c>
      <c r="F220" s="38">
        <f t="shared" si="30"/>
        <v>-1154.9225436291504</v>
      </c>
      <c r="G220" s="24">
        <f t="shared" si="31"/>
        <v>131.19442151059926</v>
      </c>
      <c r="H220" s="38">
        <f t="shared" si="32"/>
        <v>1023.7281221185511</v>
      </c>
      <c r="I220" s="39">
        <f t="shared" si="33"/>
        <v>0</v>
      </c>
      <c r="J220" s="24">
        <f t="shared" si="34"/>
        <v>30462.933040425272</v>
      </c>
    </row>
    <row r="221" spans="1:10" x14ac:dyDescent="0.3">
      <c r="A221" s="28" t="str">
        <f t="shared" si="27"/>
        <v>No</v>
      </c>
      <c r="B221" s="28" t="str">
        <f t="shared" si="28"/>
        <v>No</v>
      </c>
      <c r="C221" s="36">
        <f t="shared" si="29"/>
        <v>-1481.2958826247943</v>
      </c>
      <c r="D221">
        <v>213</v>
      </c>
      <c r="E221" s="24">
        <f t="shared" si="35"/>
        <v>30462.933040425272</v>
      </c>
      <c r="F221" s="38">
        <f t="shared" si="30"/>
        <v>-1154.9225436291504</v>
      </c>
      <c r="G221" s="24">
        <f t="shared" si="31"/>
        <v>126.92888766843863</v>
      </c>
      <c r="H221" s="38">
        <f t="shared" si="32"/>
        <v>1027.9936559607117</v>
      </c>
      <c r="I221" s="39">
        <f t="shared" si="33"/>
        <v>0</v>
      </c>
      <c r="J221" s="24">
        <f t="shared" si="34"/>
        <v>29434.93938446456</v>
      </c>
    </row>
    <row r="222" spans="1:10" x14ac:dyDescent="0.3">
      <c r="A222" s="28" t="str">
        <f t="shared" si="27"/>
        <v>No</v>
      </c>
      <c r="B222" s="28" t="str">
        <f t="shared" si="28"/>
        <v>No</v>
      </c>
      <c r="C222" s="36">
        <f t="shared" si="29"/>
        <v>-1481.2958826247943</v>
      </c>
      <c r="D222">
        <v>214</v>
      </c>
      <c r="E222" s="24">
        <f t="shared" si="35"/>
        <v>29434.93938446456</v>
      </c>
      <c r="F222" s="38">
        <f t="shared" si="30"/>
        <v>-1154.9225436291504</v>
      </c>
      <c r="G222" s="24">
        <f t="shared" si="31"/>
        <v>122.64558076860233</v>
      </c>
      <c r="H222" s="38">
        <f t="shared" si="32"/>
        <v>1032.2769628605481</v>
      </c>
      <c r="I222" s="39">
        <f t="shared" si="33"/>
        <v>0</v>
      </c>
      <c r="J222" s="24">
        <f t="shared" si="34"/>
        <v>28402.662421604011</v>
      </c>
    </row>
    <row r="223" spans="1:10" x14ac:dyDescent="0.3">
      <c r="A223" s="28" t="str">
        <f t="shared" si="27"/>
        <v>No</v>
      </c>
      <c r="B223" s="28" t="str">
        <f t="shared" si="28"/>
        <v>No</v>
      </c>
      <c r="C223" s="36">
        <f t="shared" si="29"/>
        <v>-1481.2958826247943</v>
      </c>
      <c r="D223">
        <v>215</v>
      </c>
      <c r="E223" s="24">
        <f t="shared" si="35"/>
        <v>28402.662421604011</v>
      </c>
      <c r="F223" s="38">
        <f t="shared" si="30"/>
        <v>-1154.9225436291504</v>
      </c>
      <c r="G223" s="24">
        <f t="shared" si="31"/>
        <v>118.34442675668338</v>
      </c>
      <c r="H223" s="38">
        <f t="shared" si="32"/>
        <v>1036.578116872467</v>
      </c>
      <c r="I223" s="39">
        <f t="shared" si="33"/>
        <v>0</v>
      </c>
      <c r="J223" s="24">
        <f t="shared" si="34"/>
        <v>27366.084304731543</v>
      </c>
    </row>
    <row r="224" spans="1:10" x14ac:dyDescent="0.3">
      <c r="A224" s="28" t="str">
        <f t="shared" si="27"/>
        <v>No</v>
      </c>
      <c r="B224" s="28" t="str">
        <f t="shared" si="28"/>
        <v>No</v>
      </c>
      <c r="C224" s="36">
        <f t="shared" si="29"/>
        <v>-1481.2958826247943</v>
      </c>
      <c r="D224">
        <v>216</v>
      </c>
      <c r="E224" s="24">
        <f t="shared" si="35"/>
        <v>27366.084304731543</v>
      </c>
      <c r="F224" s="38">
        <f t="shared" si="30"/>
        <v>-1154.9225436291504</v>
      </c>
      <c r="G224" s="24">
        <f t="shared" si="31"/>
        <v>114.02535126971476</v>
      </c>
      <c r="H224" s="38">
        <f t="shared" si="32"/>
        <v>1040.8971923594356</v>
      </c>
      <c r="I224" s="39">
        <f t="shared" si="33"/>
        <v>0</v>
      </c>
      <c r="J224" s="24">
        <f t="shared" si="34"/>
        <v>26325.187112372107</v>
      </c>
    </row>
    <row r="225" spans="1:10" x14ac:dyDescent="0.3">
      <c r="A225" s="28" t="str">
        <f t="shared" si="27"/>
        <v>No</v>
      </c>
      <c r="B225" s="28" t="str">
        <f t="shared" si="28"/>
        <v>No</v>
      </c>
      <c r="C225" s="36">
        <f t="shared" si="29"/>
        <v>-1481.2958826247943</v>
      </c>
      <c r="D225">
        <v>217</v>
      </c>
      <c r="E225" s="24">
        <f t="shared" si="35"/>
        <v>26325.187112372107</v>
      </c>
      <c r="F225" s="38">
        <f t="shared" si="30"/>
        <v>-1154.9225436291504</v>
      </c>
      <c r="G225" s="24">
        <f t="shared" si="31"/>
        <v>109.68827963488377</v>
      </c>
      <c r="H225" s="38">
        <f t="shared" si="32"/>
        <v>1045.2342639942667</v>
      </c>
      <c r="I225" s="39">
        <f t="shared" si="33"/>
        <v>0</v>
      </c>
      <c r="J225" s="24">
        <f t="shared" si="34"/>
        <v>25279.952848377841</v>
      </c>
    </row>
    <row r="226" spans="1:10" x14ac:dyDescent="0.3">
      <c r="A226" s="28" t="str">
        <f t="shared" si="27"/>
        <v>No</v>
      </c>
      <c r="B226" s="28" t="str">
        <f t="shared" si="28"/>
        <v>No</v>
      </c>
      <c r="C226" s="36">
        <f t="shared" si="29"/>
        <v>-1481.2958826247943</v>
      </c>
      <c r="D226">
        <v>218</v>
      </c>
      <c r="E226" s="24">
        <f t="shared" si="35"/>
        <v>25279.952848377841</v>
      </c>
      <c r="F226" s="38">
        <f t="shared" si="30"/>
        <v>-1154.9225436291504</v>
      </c>
      <c r="G226" s="24">
        <f t="shared" si="31"/>
        <v>105.333136868241</v>
      </c>
      <c r="H226" s="38">
        <f t="shared" si="32"/>
        <v>1049.5894067609095</v>
      </c>
      <c r="I226" s="39">
        <f t="shared" si="33"/>
        <v>0</v>
      </c>
      <c r="J226" s="24">
        <f t="shared" si="34"/>
        <v>24230.363441616933</v>
      </c>
    </row>
    <row r="227" spans="1:10" x14ac:dyDescent="0.3">
      <c r="A227" s="28" t="str">
        <f t="shared" si="27"/>
        <v>No</v>
      </c>
      <c r="B227" s="28" t="str">
        <f t="shared" si="28"/>
        <v>No</v>
      </c>
      <c r="C227" s="36">
        <f t="shared" si="29"/>
        <v>-1481.2958826247943</v>
      </c>
      <c r="D227">
        <v>219</v>
      </c>
      <c r="E227" s="24">
        <f t="shared" si="35"/>
        <v>24230.363441616933</v>
      </c>
      <c r="F227" s="38">
        <f t="shared" si="30"/>
        <v>-1154.9225436291504</v>
      </c>
      <c r="G227" s="24">
        <f t="shared" si="31"/>
        <v>100.95984767340389</v>
      </c>
      <c r="H227" s="38">
        <f t="shared" si="32"/>
        <v>1053.9626959557465</v>
      </c>
      <c r="I227" s="39">
        <f t="shared" si="33"/>
        <v>0</v>
      </c>
      <c r="J227" s="24">
        <f t="shared" si="34"/>
        <v>23176.400745661187</v>
      </c>
    </row>
    <row r="228" spans="1:10" x14ac:dyDescent="0.3">
      <c r="A228" s="28" t="str">
        <f t="shared" si="27"/>
        <v>No</v>
      </c>
      <c r="B228" s="28" t="str">
        <f t="shared" si="28"/>
        <v>No</v>
      </c>
      <c r="C228" s="36">
        <f t="shared" si="29"/>
        <v>-1481.2958826247943</v>
      </c>
      <c r="D228">
        <v>220</v>
      </c>
      <c r="E228" s="24">
        <f t="shared" si="35"/>
        <v>23176.400745661187</v>
      </c>
      <c r="F228" s="38">
        <f t="shared" si="30"/>
        <v>-1154.9225436291504</v>
      </c>
      <c r="G228" s="24">
        <f t="shared" si="31"/>
        <v>96.568336440254939</v>
      </c>
      <c r="H228" s="38">
        <f t="shared" si="32"/>
        <v>1058.3542071888955</v>
      </c>
      <c r="I228" s="39">
        <f t="shared" si="33"/>
        <v>0</v>
      </c>
      <c r="J228" s="24">
        <f t="shared" si="34"/>
        <v>22118.046538472292</v>
      </c>
    </row>
    <row r="229" spans="1:10" x14ac:dyDescent="0.3">
      <c r="A229" s="28" t="str">
        <f t="shared" si="27"/>
        <v>No</v>
      </c>
      <c r="B229" s="28" t="str">
        <f t="shared" si="28"/>
        <v>No</v>
      </c>
      <c r="C229" s="36">
        <f t="shared" si="29"/>
        <v>-1481.2958826247943</v>
      </c>
      <c r="D229">
        <v>221</v>
      </c>
      <c r="E229" s="24">
        <f t="shared" si="35"/>
        <v>22118.046538472292</v>
      </c>
      <c r="F229" s="38">
        <f t="shared" si="30"/>
        <v>-1154.9225436291504</v>
      </c>
      <c r="G229" s="24">
        <f t="shared" si="31"/>
        <v>92.158527243634552</v>
      </c>
      <c r="H229" s="38">
        <f t="shared" si="32"/>
        <v>1062.7640163855158</v>
      </c>
      <c r="I229" s="39">
        <f t="shared" si="33"/>
        <v>0</v>
      </c>
      <c r="J229" s="24">
        <f t="shared" si="34"/>
        <v>21055.282522086774</v>
      </c>
    </row>
    <row r="230" spans="1:10" x14ac:dyDescent="0.3">
      <c r="A230" s="28" t="str">
        <f t="shared" si="27"/>
        <v>No</v>
      </c>
      <c r="B230" s="28" t="str">
        <f t="shared" si="28"/>
        <v>No</v>
      </c>
      <c r="C230" s="36">
        <f t="shared" si="29"/>
        <v>-1481.2958826247943</v>
      </c>
      <c r="D230">
        <v>222</v>
      </c>
      <c r="E230" s="24">
        <f t="shared" si="35"/>
        <v>21055.282522086774</v>
      </c>
      <c r="F230" s="38">
        <f t="shared" si="30"/>
        <v>-1154.9225436291504</v>
      </c>
      <c r="G230" s="24">
        <f t="shared" si="31"/>
        <v>87.730343842028219</v>
      </c>
      <c r="H230" s="38">
        <f t="shared" si="32"/>
        <v>1067.1921997871223</v>
      </c>
      <c r="I230" s="39">
        <f t="shared" si="33"/>
        <v>0</v>
      </c>
      <c r="J230" s="24">
        <f t="shared" si="34"/>
        <v>19988.090322299653</v>
      </c>
    </row>
    <row r="231" spans="1:10" x14ac:dyDescent="0.3">
      <c r="A231" s="28" t="str">
        <f t="shared" si="27"/>
        <v>No</v>
      </c>
      <c r="B231" s="28" t="str">
        <f t="shared" si="28"/>
        <v>No</v>
      </c>
      <c r="C231" s="36">
        <f t="shared" si="29"/>
        <v>-1481.2958826247943</v>
      </c>
      <c r="D231">
        <v>223</v>
      </c>
      <c r="E231" s="24">
        <f t="shared" si="35"/>
        <v>19988.090322299653</v>
      </c>
      <c r="F231" s="38">
        <f t="shared" si="30"/>
        <v>-1154.9225436291504</v>
      </c>
      <c r="G231" s="24">
        <f t="shared" si="31"/>
        <v>83.283709676248549</v>
      </c>
      <c r="H231" s="38">
        <f t="shared" si="32"/>
        <v>1071.6388339529019</v>
      </c>
      <c r="I231" s="39">
        <f t="shared" si="33"/>
        <v>0</v>
      </c>
      <c r="J231" s="24">
        <f t="shared" si="34"/>
        <v>18916.451488346753</v>
      </c>
    </row>
    <row r="232" spans="1:10" x14ac:dyDescent="0.3">
      <c r="A232" s="28" t="str">
        <f t="shared" si="27"/>
        <v>No</v>
      </c>
      <c r="B232" s="28" t="str">
        <f t="shared" si="28"/>
        <v>No</v>
      </c>
      <c r="C232" s="36">
        <f t="shared" si="29"/>
        <v>-1481.2958826247943</v>
      </c>
      <c r="D232">
        <v>224</v>
      </c>
      <c r="E232" s="24">
        <f t="shared" si="35"/>
        <v>18916.451488346753</v>
      </c>
      <c r="F232" s="38">
        <f t="shared" si="30"/>
        <v>-1154.9225436291504</v>
      </c>
      <c r="G232" s="24">
        <f t="shared" si="31"/>
        <v>78.818547868111466</v>
      </c>
      <c r="H232" s="38">
        <f t="shared" si="32"/>
        <v>1076.103995761039</v>
      </c>
      <c r="I232" s="39">
        <f t="shared" si="33"/>
        <v>0</v>
      </c>
      <c r="J232" s="24">
        <f t="shared" si="34"/>
        <v>17840.347492585715</v>
      </c>
    </row>
    <row r="233" spans="1:10" x14ac:dyDescent="0.3">
      <c r="A233" s="28" t="str">
        <f t="shared" si="27"/>
        <v>No</v>
      </c>
      <c r="B233" s="28" t="str">
        <f t="shared" si="28"/>
        <v>No</v>
      </c>
      <c r="C233" s="36">
        <f t="shared" si="29"/>
        <v>-1481.2958826247943</v>
      </c>
      <c r="D233">
        <v>225</v>
      </c>
      <c r="E233" s="24">
        <f t="shared" si="35"/>
        <v>17840.347492585715</v>
      </c>
      <c r="F233" s="38">
        <f t="shared" si="30"/>
        <v>-1154.9225436291504</v>
      </c>
      <c r="G233" s="24">
        <f t="shared" si="31"/>
        <v>74.334781219107143</v>
      </c>
      <c r="H233" s="38">
        <f t="shared" si="32"/>
        <v>1080.5877624100433</v>
      </c>
      <c r="I233" s="39">
        <f t="shared" si="33"/>
        <v>0</v>
      </c>
      <c r="J233" s="24">
        <f t="shared" si="34"/>
        <v>16759.759730175672</v>
      </c>
    </row>
    <row r="234" spans="1:10" x14ac:dyDescent="0.3">
      <c r="A234" s="28" t="str">
        <f t="shared" si="27"/>
        <v>No</v>
      </c>
      <c r="B234" s="28" t="str">
        <f t="shared" si="28"/>
        <v>No</v>
      </c>
      <c r="C234" s="36">
        <f t="shared" si="29"/>
        <v>-1481.2958826247943</v>
      </c>
      <c r="D234">
        <v>226</v>
      </c>
      <c r="E234" s="24">
        <f t="shared" si="35"/>
        <v>16759.759730175672</v>
      </c>
      <c r="F234" s="38">
        <f t="shared" si="30"/>
        <v>-1154.9225436291504</v>
      </c>
      <c r="G234" s="24">
        <f t="shared" si="31"/>
        <v>69.832332209065299</v>
      </c>
      <c r="H234" s="38">
        <f t="shared" si="32"/>
        <v>1085.0902114200851</v>
      </c>
      <c r="I234" s="39">
        <f t="shared" si="33"/>
        <v>0</v>
      </c>
      <c r="J234" s="24">
        <f t="shared" si="34"/>
        <v>15674.669518755587</v>
      </c>
    </row>
    <row r="235" spans="1:10" x14ac:dyDescent="0.3">
      <c r="A235" s="28" t="str">
        <f t="shared" si="27"/>
        <v>No</v>
      </c>
      <c r="B235" s="28" t="str">
        <f t="shared" si="28"/>
        <v>No</v>
      </c>
      <c r="C235" s="36">
        <f t="shared" si="29"/>
        <v>-1481.2958826247943</v>
      </c>
      <c r="D235">
        <v>227</v>
      </c>
      <c r="E235" s="24">
        <f t="shared" si="35"/>
        <v>15674.669518755587</v>
      </c>
      <c r="F235" s="38">
        <f t="shared" si="30"/>
        <v>-1154.9225436291504</v>
      </c>
      <c r="G235" s="24">
        <f t="shared" si="31"/>
        <v>65.311122994814951</v>
      </c>
      <c r="H235" s="38">
        <f t="shared" si="32"/>
        <v>1089.6114206343354</v>
      </c>
      <c r="I235" s="39">
        <f t="shared" si="33"/>
        <v>0</v>
      </c>
      <c r="J235" s="24">
        <f t="shared" si="34"/>
        <v>14585.058098121252</v>
      </c>
    </row>
    <row r="236" spans="1:10" x14ac:dyDescent="0.3">
      <c r="A236" s="28" t="str">
        <f t="shared" si="27"/>
        <v>No</v>
      </c>
      <c r="B236" s="28" t="str">
        <f t="shared" si="28"/>
        <v>No</v>
      </c>
      <c r="C236" s="36">
        <f t="shared" si="29"/>
        <v>-1481.2958826247943</v>
      </c>
      <c r="D236">
        <v>228</v>
      </c>
      <c r="E236" s="24">
        <f t="shared" si="35"/>
        <v>14585.058098121252</v>
      </c>
      <c r="F236" s="38">
        <f t="shared" si="30"/>
        <v>-1154.9225436291504</v>
      </c>
      <c r="G236" s="24">
        <f t="shared" si="31"/>
        <v>60.771075408838549</v>
      </c>
      <c r="H236" s="38">
        <f t="shared" si="32"/>
        <v>1094.1514682203119</v>
      </c>
      <c r="I236" s="39">
        <f t="shared" si="33"/>
        <v>0</v>
      </c>
      <c r="J236" s="24">
        <f t="shared" si="34"/>
        <v>13490.906629900939</v>
      </c>
    </row>
    <row r="237" spans="1:10" x14ac:dyDescent="0.3">
      <c r="A237" s="28" t="str">
        <f t="shared" si="27"/>
        <v>No</v>
      </c>
      <c r="B237" s="28" t="str">
        <f t="shared" si="28"/>
        <v>No</v>
      </c>
      <c r="C237" s="36">
        <f t="shared" si="29"/>
        <v>-1481.2958826247943</v>
      </c>
      <c r="D237">
        <v>229</v>
      </c>
      <c r="E237" s="24">
        <f t="shared" si="35"/>
        <v>13490.906629900939</v>
      </c>
      <c r="F237" s="38">
        <f t="shared" si="30"/>
        <v>-1154.9225436291504</v>
      </c>
      <c r="G237" s="24">
        <f t="shared" si="31"/>
        <v>56.212110957920579</v>
      </c>
      <c r="H237" s="38">
        <f t="shared" si="32"/>
        <v>1098.7104326712297</v>
      </c>
      <c r="I237" s="39">
        <f t="shared" si="33"/>
        <v>0</v>
      </c>
      <c r="J237" s="24">
        <f t="shared" si="34"/>
        <v>12392.19619722971</v>
      </c>
    </row>
    <row r="238" spans="1:10" x14ac:dyDescent="0.3">
      <c r="A238" s="28" t="str">
        <f t="shared" si="27"/>
        <v>No</v>
      </c>
      <c r="B238" s="28" t="str">
        <f t="shared" si="28"/>
        <v>No</v>
      </c>
      <c r="C238" s="36">
        <f t="shared" si="29"/>
        <v>-1481.2958826247943</v>
      </c>
      <c r="D238">
        <v>230</v>
      </c>
      <c r="E238" s="24">
        <f t="shared" si="35"/>
        <v>12392.19619722971</v>
      </c>
      <c r="F238" s="38">
        <f t="shared" si="30"/>
        <v>-1154.9225436291504</v>
      </c>
      <c r="G238" s="24">
        <f t="shared" si="31"/>
        <v>51.634150821790456</v>
      </c>
      <c r="H238" s="38">
        <f t="shared" si="32"/>
        <v>1103.28839280736</v>
      </c>
      <c r="I238" s="39">
        <f t="shared" si="33"/>
        <v>0</v>
      </c>
      <c r="J238" s="24">
        <f t="shared" si="34"/>
        <v>11288.90780442235</v>
      </c>
    </row>
    <row r="239" spans="1:10" x14ac:dyDescent="0.3">
      <c r="A239" s="28" t="str">
        <f t="shared" si="27"/>
        <v>No</v>
      </c>
      <c r="B239" s="28" t="str">
        <f t="shared" si="28"/>
        <v>No</v>
      </c>
      <c r="C239" s="36">
        <f t="shared" si="29"/>
        <v>-1481.2958826247943</v>
      </c>
      <c r="D239">
        <v>231</v>
      </c>
      <c r="E239" s="24">
        <f t="shared" si="35"/>
        <v>11288.90780442235</v>
      </c>
      <c r="F239" s="38">
        <f t="shared" si="30"/>
        <v>-1154.9225436291504</v>
      </c>
      <c r="G239" s="24">
        <f t="shared" si="31"/>
        <v>47.037115851759793</v>
      </c>
      <c r="H239" s="38">
        <f t="shared" si="32"/>
        <v>1107.8854277773905</v>
      </c>
      <c r="I239" s="39">
        <f t="shared" si="33"/>
        <v>0</v>
      </c>
      <c r="J239" s="24">
        <f t="shared" si="34"/>
        <v>10181.02237664496</v>
      </c>
    </row>
    <row r="240" spans="1:10" x14ac:dyDescent="0.3">
      <c r="A240" s="28" t="str">
        <f t="shared" si="27"/>
        <v>No</v>
      </c>
      <c r="B240" s="28" t="str">
        <f t="shared" si="28"/>
        <v>No</v>
      </c>
      <c r="C240" s="36">
        <f t="shared" si="29"/>
        <v>-1481.2958826247943</v>
      </c>
      <c r="D240">
        <v>232</v>
      </c>
      <c r="E240" s="24">
        <f t="shared" si="35"/>
        <v>10181.02237664496</v>
      </c>
      <c r="F240" s="38">
        <f t="shared" si="30"/>
        <v>-1154.9225436291504</v>
      </c>
      <c r="G240" s="24">
        <f t="shared" si="31"/>
        <v>42.420926569354002</v>
      </c>
      <c r="H240" s="38">
        <f t="shared" si="32"/>
        <v>1112.5016170597964</v>
      </c>
      <c r="I240" s="39">
        <f t="shared" si="33"/>
        <v>0</v>
      </c>
      <c r="J240" s="24">
        <f t="shared" si="34"/>
        <v>9068.5207595851643</v>
      </c>
    </row>
    <row r="241" spans="1:10" x14ac:dyDescent="0.3">
      <c r="A241" s="28" t="str">
        <f t="shared" si="27"/>
        <v>No</v>
      </c>
      <c r="B241" s="28" t="str">
        <f t="shared" si="28"/>
        <v>No</v>
      </c>
      <c r="C241" s="36">
        <f t="shared" si="29"/>
        <v>-1481.2958826247943</v>
      </c>
      <c r="D241">
        <v>233</v>
      </c>
      <c r="E241" s="24">
        <f t="shared" si="35"/>
        <v>9068.5207595851643</v>
      </c>
      <c r="F241" s="38">
        <f t="shared" si="30"/>
        <v>-1154.9225436291504</v>
      </c>
      <c r="G241" s="24">
        <f t="shared" si="31"/>
        <v>37.785503164938184</v>
      </c>
      <c r="H241" s="38">
        <f t="shared" si="32"/>
        <v>1117.1370404642121</v>
      </c>
      <c r="I241" s="39">
        <f t="shared" si="33"/>
        <v>0</v>
      </c>
      <c r="J241" s="24">
        <f t="shared" si="34"/>
        <v>7951.3837191209523</v>
      </c>
    </row>
    <row r="242" spans="1:10" x14ac:dyDescent="0.3">
      <c r="A242" s="28" t="str">
        <f t="shared" si="27"/>
        <v>No</v>
      </c>
      <c r="B242" s="28" t="str">
        <f t="shared" si="28"/>
        <v>No</v>
      </c>
      <c r="C242" s="36">
        <f t="shared" si="29"/>
        <v>-1481.2958826247943</v>
      </c>
      <c r="D242">
        <v>234</v>
      </c>
      <c r="E242" s="24">
        <f t="shared" si="35"/>
        <v>7951.3837191209523</v>
      </c>
      <c r="F242" s="38">
        <f t="shared" si="30"/>
        <v>-1154.9225436291504</v>
      </c>
      <c r="G242" s="24">
        <f t="shared" si="31"/>
        <v>33.130765496337304</v>
      </c>
      <c r="H242" s="38">
        <f t="shared" si="32"/>
        <v>1121.7917781328131</v>
      </c>
      <c r="I242" s="39">
        <f t="shared" si="33"/>
        <v>0</v>
      </c>
      <c r="J242" s="24">
        <f t="shared" si="34"/>
        <v>6829.591940988139</v>
      </c>
    </row>
    <row r="243" spans="1:10" x14ac:dyDescent="0.3">
      <c r="A243" s="28" t="str">
        <f t="shared" si="27"/>
        <v>No</v>
      </c>
      <c r="B243" s="28" t="str">
        <f t="shared" si="28"/>
        <v>No</v>
      </c>
      <c r="C243" s="36">
        <f t="shared" si="29"/>
        <v>-1481.2958826247943</v>
      </c>
      <c r="D243">
        <v>235</v>
      </c>
      <c r="E243" s="24">
        <f t="shared" si="35"/>
        <v>6829.591940988139</v>
      </c>
      <c r="F243" s="38">
        <f t="shared" si="30"/>
        <v>-1154.9225436291504</v>
      </c>
      <c r="G243" s="24">
        <f t="shared" si="31"/>
        <v>28.45663308745058</v>
      </c>
      <c r="H243" s="38">
        <f t="shared" si="32"/>
        <v>1126.4659105416997</v>
      </c>
      <c r="I243" s="39">
        <f t="shared" si="33"/>
        <v>0</v>
      </c>
      <c r="J243" s="24">
        <f t="shared" si="34"/>
        <v>5703.1260304464395</v>
      </c>
    </row>
    <row r="244" spans="1:10" x14ac:dyDescent="0.3">
      <c r="A244" s="28" t="str">
        <f t="shared" si="27"/>
        <v>No</v>
      </c>
      <c r="B244" s="28" t="str">
        <f t="shared" si="28"/>
        <v>No</v>
      </c>
      <c r="C244" s="36">
        <f t="shared" si="29"/>
        <v>-1481.2958826247943</v>
      </c>
      <c r="D244">
        <v>236</v>
      </c>
      <c r="E244" s="24">
        <f t="shared" si="35"/>
        <v>5703.1260304464395</v>
      </c>
      <c r="F244" s="38">
        <f t="shared" si="30"/>
        <v>-1154.9225436291504</v>
      </c>
      <c r="G244" s="24">
        <f t="shared" si="31"/>
        <v>23.763025126860164</v>
      </c>
      <c r="H244" s="38">
        <f t="shared" si="32"/>
        <v>1131.1595185022902</v>
      </c>
      <c r="I244" s="39">
        <f t="shared" si="33"/>
        <v>0</v>
      </c>
      <c r="J244" s="24">
        <f t="shared" si="34"/>
        <v>4571.9665119441488</v>
      </c>
    </row>
    <row r="245" spans="1:10" x14ac:dyDescent="0.3">
      <c r="A245" s="28" t="str">
        <f t="shared" si="27"/>
        <v>No</v>
      </c>
      <c r="B245" s="28" t="str">
        <f t="shared" si="28"/>
        <v>No</v>
      </c>
      <c r="C245" s="36">
        <f t="shared" si="29"/>
        <v>-1481.2958826247943</v>
      </c>
      <c r="D245">
        <v>237</v>
      </c>
      <c r="E245" s="24">
        <f t="shared" si="35"/>
        <v>4571.9665119441488</v>
      </c>
      <c r="F245" s="38">
        <f t="shared" si="30"/>
        <v>-1154.9225436291504</v>
      </c>
      <c r="G245" s="24">
        <f t="shared" si="31"/>
        <v>19.049860466433952</v>
      </c>
      <c r="H245" s="38">
        <f t="shared" si="32"/>
        <v>1135.8726831627164</v>
      </c>
      <c r="I245" s="39">
        <f t="shared" si="33"/>
        <v>0</v>
      </c>
      <c r="J245" s="24">
        <f t="shared" si="34"/>
        <v>3436.0938287814324</v>
      </c>
    </row>
    <row r="246" spans="1:10" x14ac:dyDescent="0.3">
      <c r="A246" s="28" t="str">
        <f t="shared" si="27"/>
        <v>No</v>
      </c>
      <c r="B246" s="28" t="str">
        <f t="shared" si="28"/>
        <v>No</v>
      </c>
      <c r="C246" s="36">
        <f t="shared" si="29"/>
        <v>-1481.2958826247943</v>
      </c>
      <c r="D246">
        <v>238</v>
      </c>
      <c r="E246" s="24">
        <f t="shared" si="35"/>
        <v>3436.0938287814324</v>
      </c>
      <c r="F246" s="38">
        <f t="shared" si="30"/>
        <v>-1154.9225436291504</v>
      </c>
      <c r="G246" s="24">
        <f t="shared" si="31"/>
        <v>14.317057619922634</v>
      </c>
      <c r="H246" s="38">
        <f t="shared" si="32"/>
        <v>1140.6054860092277</v>
      </c>
      <c r="I246" s="39">
        <f t="shared" si="33"/>
        <v>0</v>
      </c>
      <c r="J246" s="24">
        <f t="shared" si="34"/>
        <v>2295.4883427722048</v>
      </c>
    </row>
    <row r="247" spans="1:10" x14ac:dyDescent="0.3">
      <c r="A247" s="28" t="str">
        <f t="shared" si="27"/>
        <v>No</v>
      </c>
      <c r="B247" s="28" t="str">
        <f t="shared" si="28"/>
        <v>No</v>
      </c>
      <c r="C247" s="36">
        <f t="shared" si="29"/>
        <v>-1481.2958826247943</v>
      </c>
      <c r="D247">
        <v>239</v>
      </c>
      <c r="E247" s="24">
        <f t="shared" si="35"/>
        <v>2295.4883427722048</v>
      </c>
      <c r="F247" s="38">
        <f t="shared" si="30"/>
        <v>-1154.9225436291504</v>
      </c>
      <c r="G247" s="24">
        <f t="shared" si="31"/>
        <v>9.5645347615508527</v>
      </c>
      <c r="H247" s="38">
        <f t="shared" si="32"/>
        <v>1145.3580088675994</v>
      </c>
      <c r="I247" s="39">
        <f t="shared" si="33"/>
        <v>0</v>
      </c>
      <c r="J247" s="24">
        <f t="shared" si="34"/>
        <v>1150.1303339046053</v>
      </c>
    </row>
    <row r="248" spans="1:10" x14ac:dyDescent="0.3">
      <c r="A248" s="28" t="str">
        <f t="shared" si="27"/>
        <v>No</v>
      </c>
      <c r="B248" s="28" t="str">
        <f t="shared" si="28"/>
        <v>No</v>
      </c>
      <c r="C248" s="36">
        <f t="shared" si="29"/>
        <v>-1481.2958826247943</v>
      </c>
      <c r="D248">
        <v>240</v>
      </c>
      <c r="E248" s="24">
        <f t="shared" si="35"/>
        <v>1150.1303339046053</v>
      </c>
      <c r="F248" s="38">
        <f t="shared" si="30"/>
        <v>-1154.9225436291504</v>
      </c>
      <c r="G248" s="24">
        <f t="shared" si="31"/>
        <v>4.7922097246025217</v>
      </c>
      <c r="H248" s="38">
        <f t="shared" si="32"/>
        <v>1150.1303339045478</v>
      </c>
      <c r="I248" s="39">
        <f t="shared" si="33"/>
        <v>0</v>
      </c>
      <c r="J248" s="24">
        <f t="shared" si="34"/>
        <v>5.7525539887137711E-11</v>
      </c>
    </row>
    <row r="249" spans="1:10" x14ac:dyDescent="0.3">
      <c r="A249" s="28" t="str">
        <f t="shared" si="27"/>
        <v>No</v>
      </c>
      <c r="B249" s="28" t="str">
        <f t="shared" si="28"/>
        <v>No</v>
      </c>
      <c r="C249" s="36">
        <f t="shared" si="29"/>
        <v>-1481.2958826247943</v>
      </c>
      <c r="D249">
        <v>241</v>
      </c>
      <c r="E249" s="24">
        <f t="shared" si="35"/>
        <v>5.7525539887137711E-11</v>
      </c>
      <c r="F249" s="38">
        <f t="shared" si="30"/>
        <v>-1154.9225436291504</v>
      </c>
      <c r="G249" s="24">
        <f t="shared" si="31"/>
        <v>0</v>
      </c>
      <c r="H249" s="38">
        <f t="shared" si="32"/>
        <v>0</v>
      </c>
      <c r="I249" s="39">
        <f t="shared" si="33"/>
        <v>0</v>
      </c>
      <c r="J249" s="24">
        <f t="shared" si="34"/>
        <v>5.7525539887137711E-11</v>
      </c>
    </row>
    <row r="250" spans="1:10" x14ac:dyDescent="0.3">
      <c r="A250" s="28" t="str">
        <f t="shared" si="27"/>
        <v>No</v>
      </c>
      <c r="B250" s="28" t="str">
        <f t="shared" si="28"/>
        <v>No</v>
      </c>
      <c r="C250" s="36">
        <f t="shared" si="29"/>
        <v>-1481.2958826247943</v>
      </c>
      <c r="D250">
        <v>242</v>
      </c>
      <c r="E250" s="24">
        <f t="shared" si="35"/>
        <v>5.7525539887137711E-11</v>
      </c>
      <c r="F250" s="38">
        <f t="shared" si="30"/>
        <v>-1154.9225436291504</v>
      </c>
      <c r="G250" s="24">
        <f t="shared" si="31"/>
        <v>0</v>
      </c>
      <c r="H250" s="38">
        <f t="shared" si="32"/>
        <v>0</v>
      </c>
      <c r="I250" s="39">
        <f t="shared" si="33"/>
        <v>0</v>
      </c>
      <c r="J250" s="24">
        <f t="shared" si="34"/>
        <v>5.7525539887137711E-11</v>
      </c>
    </row>
    <row r="251" spans="1:10" x14ac:dyDescent="0.3">
      <c r="A251" s="28" t="str">
        <f t="shared" si="27"/>
        <v>No</v>
      </c>
      <c r="B251" s="28" t="str">
        <f t="shared" si="28"/>
        <v>No</v>
      </c>
      <c r="C251" s="36">
        <f t="shared" si="29"/>
        <v>-1481.2958826247943</v>
      </c>
      <c r="D251">
        <v>243</v>
      </c>
      <c r="E251" s="24">
        <f t="shared" si="35"/>
        <v>5.7525539887137711E-11</v>
      </c>
      <c r="F251" s="38">
        <f t="shared" si="30"/>
        <v>-1154.9225436291504</v>
      </c>
      <c r="G251" s="24">
        <f t="shared" si="31"/>
        <v>0</v>
      </c>
      <c r="H251" s="38">
        <f t="shared" si="32"/>
        <v>0</v>
      </c>
      <c r="I251" s="39">
        <f t="shared" si="33"/>
        <v>0</v>
      </c>
      <c r="J251" s="24">
        <f t="shared" si="34"/>
        <v>5.7525539887137711E-11</v>
      </c>
    </row>
    <row r="252" spans="1:10" x14ac:dyDescent="0.3">
      <c r="A252" s="28" t="str">
        <f t="shared" si="27"/>
        <v>No</v>
      </c>
      <c r="B252" s="28" t="str">
        <f t="shared" si="28"/>
        <v>No</v>
      </c>
      <c r="C252" s="36">
        <f t="shared" si="29"/>
        <v>-1481.2958826247943</v>
      </c>
      <c r="D252">
        <v>244</v>
      </c>
      <c r="E252" s="24">
        <f t="shared" si="35"/>
        <v>5.7525539887137711E-11</v>
      </c>
      <c r="F252" s="38">
        <f t="shared" si="30"/>
        <v>-1154.9225436291504</v>
      </c>
      <c r="G252" s="24">
        <f t="shared" si="31"/>
        <v>0</v>
      </c>
      <c r="H252" s="38">
        <f t="shared" si="32"/>
        <v>0</v>
      </c>
      <c r="I252" s="39">
        <f t="shared" si="33"/>
        <v>0</v>
      </c>
      <c r="J252" s="24">
        <f t="shared" si="34"/>
        <v>5.7525539887137711E-11</v>
      </c>
    </row>
    <row r="253" spans="1:10" x14ac:dyDescent="0.3">
      <c r="A253" s="28" t="str">
        <f t="shared" si="27"/>
        <v>No</v>
      </c>
      <c r="B253" s="28" t="str">
        <f t="shared" si="28"/>
        <v>No</v>
      </c>
      <c r="C253" s="36">
        <f t="shared" si="29"/>
        <v>-1481.2958826247943</v>
      </c>
      <c r="D253">
        <v>245</v>
      </c>
      <c r="E253" s="24">
        <f t="shared" si="35"/>
        <v>5.7525539887137711E-11</v>
      </c>
      <c r="F253" s="38">
        <f t="shared" si="30"/>
        <v>-1154.9225436291504</v>
      </c>
      <c r="G253" s="24">
        <f t="shared" si="31"/>
        <v>0</v>
      </c>
      <c r="H253" s="38">
        <f t="shared" si="32"/>
        <v>0</v>
      </c>
      <c r="I253" s="39">
        <f t="shared" si="33"/>
        <v>0</v>
      </c>
      <c r="J253" s="24">
        <f t="shared" si="34"/>
        <v>5.7525539887137711E-11</v>
      </c>
    </row>
    <row r="254" spans="1:10" x14ac:dyDescent="0.3">
      <c r="A254" s="28" t="str">
        <f t="shared" si="27"/>
        <v>No</v>
      </c>
      <c r="B254" s="28" t="str">
        <f t="shared" si="28"/>
        <v>No</v>
      </c>
      <c r="C254" s="36">
        <f t="shared" si="29"/>
        <v>-1481.2958826247943</v>
      </c>
      <c r="D254">
        <v>246</v>
      </c>
      <c r="E254" s="24">
        <f t="shared" si="35"/>
        <v>5.7525539887137711E-11</v>
      </c>
      <c r="F254" s="38">
        <f t="shared" si="30"/>
        <v>-1154.9225436291504</v>
      </c>
      <c r="G254" s="24">
        <f t="shared" si="31"/>
        <v>0</v>
      </c>
      <c r="H254" s="38">
        <f t="shared" si="32"/>
        <v>0</v>
      </c>
      <c r="I254" s="39">
        <f t="shared" si="33"/>
        <v>0</v>
      </c>
      <c r="J254" s="24">
        <f t="shared" si="34"/>
        <v>5.7525539887137711E-11</v>
      </c>
    </row>
    <row r="255" spans="1:10" x14ac:dyDescent="0.3">
      <c r="A255" s="28" t="str">
        <f t="shared" si="27"/>
        <v>No</v>
      </c>
      <c r="B255" s="28" t="str">
        <f t="shared" si="28"/>
        <v>No</v>
      </c>
      <c r="C255" s="36">
        <f t="shared" si="29"/>
        <v>-1481.2958826247943</v>
      </c>
      <c r="D255">
        <v>247</v>
      </c>
      <c r="E255" s="24">
        <f t="shared" si="35"/>
        <v>5.7525539887137711E-11</v>
      </c>
      <c r="F255" s="38">
        <f t="shared" si="30"/>
        <v>-1154.9225436291504</v>
      </c>
      <c r="G255" s="24">
        <f t="shared" si="31"/>
        <v>0</v>
      </c>
      <c r="H255" s="38">
        <f t="shared" si="32"/>
        <v>0</v>
      </c>
      <c r="I255" s="39">
        <f t="shared" si="33"/>
        <v>0</v>
      </c>
      <c r="J255" s="24">
        <f t="shared" si="34"/>
        <v>5.7525539887137711E-11</v>
      </c>
    </row>
    <row r="256" spans="1:10" x14ac:dyDescent="0.3">
      <c r="A256" s="28" t="str">
        <f t="shared" si="27"/>
        <v>No</v>
      </c>
      <c r="B256" s="28" t="str">
        <f t="shared" si="28"/>
        <v>No</v>
      </c>
      <c r="C256" s="36">
        <f t="shared" si="29"/>
        <v>-1481.2958826247943</v>
      </c>
      <c r="D256">
        <v>248</v>
      </c>
      <c r="E256" s="24">
        <f t="shared" si="35"/>
        <v>5.7525539887137711E-11</v>
      </c>
      <c r="F256" s="38">
        <f t="shared" si="30"/>
        <v>-1154.9225436291504</v>
      </c>
      <c r="G256" s="24">
        <f t="shared" si="31"/>
        <v>0</v>
      </c>
      <c r="H256" s="38">
        <f t="shared" si="32"/>
        <v>0</v>
      </c>
      <c r="I256" s="39">
        <f t="shared" si="33"/>
        <v>0</v>
      </c>
      <c r="J256" s="24">
        <f t="shared" si="34"/>
        <v>5.7525539887137711E-11</v>
      </c>
    </row>
    <row r="257" spans="1:10" x14ac:dyDescent="0.3">
      <c r="A257" s="28" t="str">
        <f t="shared" si="27"/>
        <v>No</v>
      </c>
      <c r="B257" s="28" t="str">
        <f t="shared" si="28"/>
        <v>No</v>
      </c>
      <c r="C257" s="36">
        <f t="shared" si="29"/>
        <v>-1481.2958826247943</v>
      </c>
      <c r="D257">
        <v>249</v>
      </c>
      <c r="E257" s="24">
        <f t="shared" si="35"/>
        <v>5.7525539887137711E-11</v>
      </c>
      <c r="F257" s="38">
        <f t="shared" si="30"/>
        <v>-1154.9225436291504</v>
      </c>
      <c r="G257" s="24">
        <f t="shared" si="31"/>
        <v>0</v>
      </c>
      <c r="H257" s="38">
        <f t="shared" si="32"/>
        <v>0</v>
      </c>
      <c r="I257" s="39">
        <f t="shared" si="33"/>
        <v>0</v>
      </c>
      <c r="J257" s="24">
        <f t="shared" si="34"/>
        <v>5.7525539887137711E-11</v>
      </c>
    </row>
    <row r="258" spans="1:10" x14ac:dyDescent="0.3">
      <c r="A258" s="28" t="str">
        <f t="shared" si="27"/>
        <v>No</v>
      </c>
      <c r="B258" s="28" t="str">
        <f t="shared" si="28"/>
        <v>No</v>
      </c>
      <c r="C258" s="36">
        <f t="shared" si="29"/>
        <v>-1481.2958826247943</v>
      </c>
      <c r="D258">
        <v>250</v>
      </c>
      <c r="E258" s="24">
        <f t="shared" si="35"/>
        <v>5.7525539887137711E-11</v>
      </c>
      <c r="F258" s="38">
        <f t="shared" si="30"/>
        <v>-1154.9225436291504</v>
      </c>
      <c r="G258" s="24">
        <f t="shared" si="31"/>
        <v>0</v>
      </c>
      <c r="H258" s="38">
        <f t="shared" si="32"/>
        <v>0</v>
      </c>
      <c r="I258" s="39">
        <f t="shared" si="33"/>
        <v>0</v>
      </c>
      <c r="J258" s="24">
        <f t="shared" si="34"/>
        <v>5.7525539887137711E-11</v>
      </c>
    </row>
    <row r="259" spans="1:10" x14ac:dyDescent="0.3">
      <c r="A259" s="28" t="str">
        <f t="shared" si="27"/>
        <v>No</v>
      </c>
      <c r="B259" s="28" t="str">
        <f t="shared" si="28"/>
        <v>No</v>
      </c>
      <c r="C259" s="36">
        <f t="shared" si="29"/>
        <v>-1481.2958826247943</v>
      </c>
      <c r="D259">
        <v>251</v>
      </c>
      <c r="E259" s="24">
        <f t="shared" si="35"/>
        <v>5.7525539887137711E-11</v>
      </c>
      <c r="F259" s="38">
        <f t="shared" si="30"/>
        <v>-1154.9225436291504</v>
      </c>
      <c r="G259" s="24">
        <f t="shared" si="31"/>
        <v>0</v>
      </c>
      <c r="H259" s="38">
        <f t="shared" si="32"/>
        <v>0</v>
      </c>
      <c r="I259" s="39">
        <f t="shared" si="33"/>
        <v>0</v>
      </c>
      <c r="J259" s="24">
        <f t="shared" si="34"/>
        <v>5.7525539887137711E-11</v>
      </c>
    </row>
    <row r="260" spans="1:10" x14ac:dyDescent="0.3">
      <c r="A260" s="28" t="str">
        <f t="shared" si="27"/>
        <v>No</v>
      </c>
      <c r="B260" s="28" t="str">
        <f t="shared" si="28"/>
        <v>No</v>
      </c>
      <c r="C260" s="36">
        <f t="shared" si="29"/>
        <v>-1481.2958826247943</v>
      </c>
      <c r="D260">
        <v>252</v>
      </c>
      <c r="E260" s="24">
        <f t="shared" si="35"/>
        <v>5.7525539887137711E-11</v>
      </c>
      <c r="F260" s="38">
        <f t="shared" si="30"/>
        <v>-1154.9225436291504</v>
      </c>
      <c r="G260" s="24">
        <f t="shared" si="31"/>
        <v>0</v>
      </c>
      <c r="H260" s="38">
        <f t="shared" si="32"/>
        <v>0</v>
      </c>
      <c r="I260" s="39">
        <f t="shared" si="33"/>
        <v>0</v>
      </c>
      <c r="J260" s="24">
        <f t="shared" si="34"/>
        <v>5.7525539887137711E-11</v>
      </c>
    </row>
    <row r="261" spans="1:10" x14ac:dyDescent="0.3">
      <c r="A261" s="28" t="str">
        <f t="shared" si="27"/>
        <v>No</v>
      </c>
      <c r="B261" s="28" t="str">
        <f t="shared" si="28"/>
        <v>No</v>
      </c>
      <c r="C261" s="36">
        <f t="shared" si="29"/>
        <v>-1481.2958826247943</v>
      </c>
      <c r="D261">
        <v>253</v>
      </c>
      <c r="E261" s="24">
        <f t="shared" si="35"/>
        <v>5.7525539887137711E-11</v>
      </c>
      <c r="F261" s="38">
        <f t="shared" si="30"/>
        <v>-1154.9225436291504</v>
      </c>
      <c r="G261" s="24">
        <f t="shared" si="31"/>
        <v>0</v>
      </c>
      <c r="H261" s="38">
        <f t="shared" si="32"/>
        <v>0</v>
      </c>
      <c r="I261" s="39">
        <f t="shared" si="33"/>
        <v>0</v>
      </c>
      <c r="J261" s="24">
        <f t="shared" si="34"/>
        <v>5.7525539887137711E-11</v>
      </c>
    </row>
    <row r="262" spans="1:10" x14ac:dyDescent="0.3">
      <c r="A262" s="28" t="str">
        <f t="shared" si="27"/>
        <v>No</v>
      </c>
      <c r="B262" s="28" t="str">
        <f t="shared" si="28"/>
        <v>No</v>
      </c>
      <c r="C262" s="36">
        <f t="shared" si="29"/>
        <v>-1481.2958826247943</v>
      </c>
      <c r="D262">
        <v>254</v>
      </c>
      <c r="E262" s="24">
        <f t="shared" si="35"/>
        <v>5.7525539887137711E-11</v>
      </c>
      <c r="F262" s="38">
        <f t="shared" si="30"/>
        <v>-1154.9225436291504</v>
      </c>
      <c r="G262" s="24">
        <f t="shared" si="31"/>
        <v>0</v>
      </c>
      <c r="H262" s="38">
        <f t="shared" si="32"/>
        <v>0</v>
      </c>
      <c r="I262" s="39">
        <f t="shared" si="33"/>
        <v>0</v>
      </c>
      <c r="J262" s="24">
        <f t="shared" si="34"/>
        <v>5.7525539887137711E-11</v>
      </c>
    </row>
    <row r="263" spans="1:10" x14ac:dyDescent="0.3">
      <c r="A263" s="28" t="str">
        <f t="shared" si="27"/>
        <v>No</v>
      </c>
      <c r="B263" s="28" t="str">
        <f t="shared" si="28"/>
        <v>No</v>
      </c>
      <c r="C263" s="36">
        <f t="shared" si="29"/>
        <v>-1481.2958826247943</v>
      </c>
      <c r="D263">
        <v>255</v>
      </c>
      <c r="E263" s="24">
        <f t="shared" si="35"/>
        <v>5.7525539887137711E-11</v>
      </c>
      <c r="F263" s="38">
        <f t="shared" si="30"/>
        <v>-1154.9225436291504</v>
      </c>
      <c r="G263" s="24">
        <f t="shared" si="31"/>
        <v>0</v>
      </c>
      <c r="H263" s="38">
        <f t="shared" si="32"/>
        <v>0</v>
      </c>
      <c r="I263" s="39">
        <f t="shared" si="33"/>
        <v>0</v>
      </c>
      <c r="J263" s="24">
        <f t="shared" si="34"/>
        <v>5.7525539887137711E-11</v>
      </c>
    </row>
    <row r="264" spans="1:10" x14ac:dyDescent="0.3">
      <c r="A264" s="28" t="str">
        <f t="shared" si="27"/>
        <v>No</v>
      </c>
      <c r="B264" s="28" t="str">
        <f t="shared" si="28"/>
        <v>No</v>
      </c>
      <c r="C264" s="36">
        <f t="shared" si="29"/>
        <v>-1481.2958826247943</v>
      </c>
      <c r="D264">
        <v>256</v>
      </c>
      <c r="E264" s="24">
        <f t="shared" si="35"/>
        <v>5.7525539887137711E-11</v>
      </c>
      <c r="F264" s="38">
        <f t="shared" si="30"/>
        <v>-1154.9225436291504</v>
      </c>
      <c r="G264" s="24">
        <f t="shared" si="31"/>
        <v>0</v>
      </c>
      <c r="H264" s="38">
        <f>MIN(E264,(-F264-G264))*IF(E264&gt;0.01,1,0)</f>
        <v>0</v>
      </c>
      <c r="I264" s="39">
        <f t="shared" si="33"/>
        <v>0</v>
      </c>
      <c r="J264" s="24">
        <f t="shared" si="34"/>
        <v>5.7525539887137711E-11</v>
      </c>
    </row>
    <row r="265" spans="1:10" x14ac:dyDescent="0.3">
      <c r="A265" s="28" t="str">
        <f t="shared" ref="A265:A328" si="36">IF(D265&lt;=YearsFixed*12,"Yes","No")</f>
        <v>No</v>
      </c>
      <c r="B265" s="28" t="str">
        <f t="shared" ref="B265:B328" si="37">IF(D265-1=YearsFixed*12,"Yes","No")</f>
        <v>No</v>
      </c>
      <c r="C265" s="36">
        <f t="shared" ref="C265:C328" si="38">IF(A265="yes",PMT(ArmFixedRate/12,ArmTotalTerm*12,Original,0),IF(B265="yes",PMT(MAX(ArmFloor/12,(ProjectedIndex+ArmMargin)/12),(ArmTotalTerm-YearsFixed)*12,J264,0),C264))</f>
        <v>-1481.2958826247943</v>
      </c>
      <c r="D265">
        <v>257</v>
      </c>
      <c r="E265" s="24">
        <f t="shared" si="35"/>
        <v>5.7525539887137711E-11</v>
      </c>
      <c r="F265" s="38">
        <f t="shared" ref="F265:F328" si="39">IF(years="Interest Only",-Original*interestrate/12,IF(years="ARM",C265*IF(D265/12&gt;ArmTotalTerm,0,1),IF(E265&gt;0,PMT(interestrate/12,years*12,Original,0),0)))</f>
        <v>-1154.9225436291504</v>
      </c>
      <c r="G265" s="24">
        <f t="shared" ref="G265:G328" si="40">IF(years="ARM",IF(A265="yes",E265*ArmFixedRate/12,MAX(ArmFloor,(ArmMargin+ProjectedIndex))*E265/12),interestrate/12*E265)*IF(E265&gt;0.01,1,0)</f>
        <v>0</v>
      </c>
      <c r="H265" s="38">
        <f t="shared" ref="H265:H328" si="41">MIN(E265,(-F265-G265))*IF(E265&gt;0.01,1,0)</f>
        <v>0</v>
      </c>
      <c r="I265" s="39">
        <f t="shared" ref="I265:I328" si="42">MIN(prepayment,E265-H265)</f>
        <v>0</v>
      </c>
      <c r="J265" s="24">
        <f t="shared" ref="J265:J328" si="43">(E265-H265-I265)*IF(Balloon?="yes",IF(BalloonYear*12+1=D265,0,1),1)</f>
        <v>5.7525539887137711E-11</v>
      </c>
    </row>
    <row r="266" spans="1:10" x14ac:dyDescent="0.3">
      <c r="A266" s="28" t="str">
        <f t="shared" si="36"/>
        <v>No</v>
      </c>
      <c r="B266" s="28" t="str">
        <f t="shared" si="37"/>
        <v>No</v>
      </c>
      <c r="C266" s="36">
        <f t="shared" si="38"/>
        <v>-1481.2958826247943</v>
      </c>
      <c r="D266">
        <v>258</v>
      </c>
      <c r="E266" s="24">
        <f t="shared" ref="E266:E329" si="44">MAX(0,J265)*IF(Balloon?="yes",IF(BalloonYear*12+1=D266,0,1),1)</f>
        <v>5.7525539887137711E-11</v>
      </c>
      <c r="F266" s="38">
        <f t="shared" si="39"/>
        <v>-1154.9225436291504</v>
      </c>
      <c r="G266" s="24">
        <f t="shared" si="40"/>
        <v>0</v>
      </c>
      <c r="H266" s="38">
        <f t="shared" si="41"/>
        <v>0</v>
      </c>
      <c r="I266" s="39">
        <f t="shared" si="42"/>
        <v>0</v>
      </c>
      <c r="J266" s="24">
        <f t="shared" si="43"/>
        <v>5.7525539887137711E-11</v>
      </c>
    </row>
    <row r="267" spans="1:10" x14ac:dyDescent="0.3">
      <c r="A267" s="28" t="str">
        <f t="shared" si="36"/>
        <v>No</v>
      </c>
      <c r="B267" s="28" t="str">
        <f t="shared" si="37"/>
        <v>No</v>
      </c>
      <c r="C267" s="36">
        <f t="shared" si="38"/>
        <v>-1481.2958826247943</v>
      </c>
      <c r="D267">
        <v>259</v>
      </c>
      <c r="E267" s="24">
        <f t="shared" si="44"/>
        <v>5.7525539887137711E-11</v>
      </c>
      <c r="F267" s="38">
        <f t="shared" si="39"/>
        <v>-1154.9225436291504</v>
      </c>
      <c r="G267" s="24">
        <f t="shared" si="40"/>
        <v>0</v>
      </c>
      <c r="H267" s="38">
        <f t="shared" si="41"/>
        <v>0</v>
      </c>
      <c r="I267" s="39">
        <f t="shared" si="42"/>
        <v>0</v>
      </c>
      <c r="J267" s="24">
        <f t="shared" si="43"/>
        <v>5.7525539887137711E-11</v>
      </c>
    </row>
    <row r="268" spans="1:10" x14ac:dyDescent="0.3">
      <c r="A268" s="28" t="str">
        <f t="shared" si="36"/>
        <v>No</v>
      </c>
      <c r="B268" s="28" t="str">
        <f t="shared" si="37"/>
        <v>No</v>
      </c>
      <c r="C268" s="36">
        <f t="shared" si="38"/>
        <v>-1481.2958826247943</v>
      </c>
      <c r="D268">
        <v>260</v>
      </c>
      <c r="E268" s="24">
        <f t="shared" si="44"/>
        <v>5.7525539887137711E-11</v>
      </c>
      <c r="F268" s="38">
        <f t="shared" si="39"/>
        <v>-1154.9225436291504</v>
      </c>
      <c r="G268" s="24">
        <f t="shared" si="40"/>
        <v>0</v>
      </c>
      <c r="H268" s="38">
        <f t="shared" si="41"/>
        <v>0</v>
      </c>
      <c r="I268" s="39">
        <f t="shared" si="42"/>
        <v>0</v>
      </c>
      <c r="J268" s="24">
        <f t="shared" si="43"/>
        <v>5.7525539887137711E-11</v>
      </c>
    </row>
    <row r="269" spans="1:10" x14ac:dyDescent="0.3">
      <c r="A269" s="28" t="str">
        <f t="shared" si="36"/>
        <v>No</v>
      </c>
      <c r="B269" s="28" t="str">
        <f t="shared" si="37"/>
        <v>No</v>
      </c>
      <c r="C269" s="36">
        <f t="shared" si="38"/>
        <v>-1481.2958826247943</v>
      </c>
      <c r="D269">
        <v>261</v>
      </c>
      <c r="E269" s="24">
        <f t="shared" si="44"/>
        <v>5.7525539887137711E-11</v>
      </c>
      <c r="F269" s="38">
        <f t="shared" si="39"/>
        <v>-1154.9225436291504</v>
      </c>
      <c r="G269" s="24">
        <f t="shared" si="40"/>
        <v>0</v>
      </c>
      <c r="H269" s="38">
        <f t="shared" si="41"/>
        <v>0</v>
      </c>
      <c r="I269" s="39">
        <f t="shared" si="42"/>
        <v>0</v>
      </c>
      <c r="J269" s="24">
        <f t="shared" si="43"/>
        <v>5.7525539887137711E-11</v>
      </c>
    </row>
    <row r="270" spans="1:10" x14ac:dyDescent="0.3">
      <c r="A270" s="28" t="str">
        <f t="shared" si="36"/>
        <v>No</v>
      </c>
      <c r="B270" s="28" t="str">
        <f t="shared" si="37"/>
        <v>No</v>
      </c>
      <c r="C270" s="36">
        <f t="shared" si="38"/>
        <v>-1481.2958826247943</v>
      </c>
      <c r="D270">
        <v>262</v>
      </c>
      <c r="E270" s="24">
        <f t="shared" si="44"/>
        <v>5.7525539887137711E-11</v>
      </c>
      <c r="F270" s="38">
        <f t="shared" si="39"/>
        <v>-1154.9225436291504</v>
      </c>
      <c r="G270" s="24">
        <f t="shared" si="40"/>
        <v>0</v>
      </c>
      <c r="H270" s="38">
        <f t="shared" si="41"/>
        <v>0</v>
      </c>
      <c r="I270" s="39">
        <f t="shared" si="42"/>
        <v>0</v>
      </c>
      <c r="J270" s="24">
        <f t="shared" si="43"/>
        <v>5.7525539887137711E-11</v>
      </c>
    </row>
    <row r="271" spans="1:10" x14ac:dyDescent="0.3">
      <c r="A271" s="28" t="str">
        <f t="shared" si="36"/>
        <v>No</v>
      </c>
      <c r="B271" s="28" t="str">
        <f t="shared" si="37"/>
        <v>No</v>
      </c>
      <c r="C271" s="36">
        <f t="shared" si="38"/>
        <v>-1481.2958826247943</v>
      </c>
      <c r="D271">
        <v>263</v>
      </c>
      <c r="E271" s="24">
        <f t="shared" si="44"/>
        <v>5.7525539887137711E-11</v>
      </c>
      <c r="F271" s="38">
        <f t="shared" si="39"/>
        <v>-1154.9225436291504</v>
      </c>
      <c r="G271" s="24">
        <f t="shared" si="40"/>
        <v>0</v>
      </c>
      <c r="H271" s="38">
        <f t="shared" si="41"/>
        <v>0</v>
      </c>
      <c r="I271" s="39">
        <f t="shared" si="42"/>
        <v>0</v>
      </c>
      <c r="J271" s="24">
        <f t="shared" si="43"/>
        <v>5.7525539887137711E-11</v>
      </c>
    </row>
    <row r="272" spans="1:10" x14ac:dyDescent="0.3">
      <c r="A272" s="28" t="str">
        <f t="shared" si="36"/>
        <v>No</v>
      </c>
      <c r="B272" s="28" t="str">
        <f t="shared" si="37"/>
        <v>No</v>
      </c>
      <c r="C272" s="36">
        <f t="shared" si="38"/>
        <v>-1481.2958826247943</v>
      </c>
      <c r="D272">
        <v>264</v>
      </c>
      <c r="E272" s="24">
        <f t="shared" si="44"/>
        <v>5.7525539887137711E-11</v>
      </c>
      <c r="F272" s="38">
        <f t="shared" si="39"/>
        <v>-1154.9225436291504</v>
      </c>
      <c r="G272" s="24">
        <f t="shared" si="40"/>
        <v>0</v>
      </c>
      <c r="H272" s="38">
        <f t="shared" si="41"/>
        <v>0</v>
      </c>
      <c r="I272" s="39">
        <f t="shared" si="42"/>
        <v>0</v>
      </c>
      <c r="J272" s="24">
        <f t="shared" si="43"/>
        <v>5.7525539887137711E-11</v>
      </c>
    </row>
    <row r="273" spans="1:10" x14ac:dyDescent="0.3">
      <c r="A273" s="28" t="str">
        <f t="shared" si="36"/>
        <v>No</v>
      </c>
      <c r="B273" s="28" t="str">
        <f t="shared" si="37"/>
        <v>No</v>
      </c>
      <c r="C273" s="36">
        <f t="shared" si="38"/>
        <v>-1481.2958826247943</v>
      </c>
      <c r="D273">
        <v>265</v>
      </c>
      <c r="E273" s="24">
        <f t="shared" si="44"/>
        <v>5.7525539887137711E-11</v>
      </c>
      <c r="F273" s="38">
        <f t="shared" si="39"/>
        <v>-1154.9225436291504</v>
      </c>
      <c r="G273" s="24">
        <f t="shared" si="40"/>
        <v>0</v>
      </c>
      <c r="H273" s="38">
        <f t="shared" si="41"/>
        <v>0</v>
      </c>
      <c r="I273" s="39">
        <f t="shared" si="42"/>
        <v>0</v>
      </c>
      <c r="J273" s="24">
        <f t="shared" si="43"/>
        <v>5.7525539887137711E-11</v>
      </c>
    </row>
    <row r="274" spans="1:10" x14ac:dyDescent="0.3">
      <c r="A274" s="28" t="str">
        <f t="shared" si="36"/>
        <v>No</v>
      </c>
      <c r="B274" s="28" t="str">
        <f t="shared" si="37"/>
        <v>No</v>
      </c>
      <c r="C274" s="36">
        <f t="shared" si="38"/>
        <v>-1481.2958826247943</v>
      </c>
      <c r="D274">
        <v>266</v>
      </c>
      <c r="E274" s="24">
        <f t="shared" si="44"/>
        <v>5.7525539887137711E-11</v>
      </c>
      <c r="F274" s="38">
        <f t="shared" si="39"/>
        <v>-1154.9225436291504</v>
      </c>
      <c r="G274" s="24">
        <f t="shared" si="40"/>
        <v>0</v>
      </c>
      <c r="H274" s="38">
        <f t="shared" si="41"/>
        <v>0</v>
      </c>
      <c r="I274" s="39">
        <f t="shared" si="42"/>
        <v>0</v>
      </c>
      <c r="J274" s="24">
        <f t="shared" si="43"/>
        <v>5.7525539887137711E-11</v>
      </c>
    </row>
    <row r="275" spans="1:10" x14ac:dyDescent="0.3">
      <c r="A275" s="28" t="str">
        <f t="shared" si="36"/>
        <v>No</v>
      </c>
      <c r="B275" s="28" t="str">
        <f t="shared" si="37"/>
        <v>No</v>
      </c>
      <c r="C275" s="36">
        <f t="shared" si="38"/>
        <v>-1481.2958826247943</v>
      </c>
      <c r="D275">
        <v>267</v>
      </c>
      <c r="E275" s="24">
        <f t="shared" si="44"/>
        <v>5.7525539887137711E-11</v>
      </c>
      <c r="F275" s="38">
        <f t="shared" si="39"/>
        <v>-1154.9225436291504</v>
      </c>
      <c r="G275" s="24">
        <f t="shared" si="40"/>
        <v>0</v>
      </c>
      <c r="H275" s="38">
        <f t="shared" si="41"/>
        <v>0</v>
      </c>
      <c r="I275" s="39">
        <f t="shared" si="42"/>
        <v>0</v>
      </c>
      <c r="J275" s="24">
        <f t="shared" si="43"/>
        <v>5.7525539887137711E-11</v>
      </c>
    </row>
    <row r="276" spans="1:10" x14ac:dyDescent="0.3">
      <c r="A276" s="28" t="str">
        <f t="shared" si="36"/>
        <v>No</v>
      </c>
      <c r="B276" s="28" t="str">
        <f t="shared" si="37"/>
        <v>No</v>
      </c>
      <c r="C276" s="36">
        <f t="shared" si="38"/>
        <v>-1481.2958826247943</v>
      </c>
      <c r="D276">
        <v>268</v>
      </c>
      <c r="E276" s="24">
        <f t="shared" si="44"/>
        <v>5.7525539887137711E-11</v>
      </c>
      <c r="F276" s="38">
        <f t="shared" si="39"/>
        <v>-1154.9225436291504</v>
      </c>
      <c r="G276" s="24">
        <f t="shared" si="40"/>
        <v>0</v>
      </c>
      <c r="H276" s="38">
        <f t="shared" si="41"/>
        <v>0</v>
      </c>
      <c r="I276" s="39">
        <f t="shared" si="42"/>
        <v>0</v>
      </c>
      <c r="J276" s="24">
        <f t="shared" si="43"/>
        <v>5.7525539887137711E-11</v>
      </c>
    </row>
    <row r="277" spans="1:10" x14ac:dyDescent="0.3">
      <c r="A277" s="28" t="str">
        <f t="shared" si="36"/>
        <v>No</v>
      </c>
      <c r="B277" s="28" t="str">
        <f t="shared" si="37"/>
        <v>No</v>
      </c>
      <c r="C277" s="36">
        <f t="shared" si="38"/>
        <v>-1481.2958826247943</v>
      </c>
      <c r="D277">
        <v>269</v>
      </c>
      <c r="E277" s="24">
        <f t="shared" si="44"/>
        <v>5.7525539887137711E-11</v>
      </c>
      <c r="F277" s="38">
        <f t="shared" si="39"/>
        <v>-1154.9225436291504</v>
      </c>
      <c r="G277" s="24">
        <f t="shared" si="40"/>
        <v>0</v>
      </c>
      <c r="H277" s="38">
        <f t="shared" si="41"/>
        <v>0</v>
      </c>
      <c r="I277" s="39">
        <f t="shared" si="42"/>
        <v>0</v>
      </c>
      <c r="J277" s="24">
        <f t="shared" si="43"/>
        <v>5.7525539887137711E-11</v>
      </c>
    </row>
    <row r="278" spans="1:10" x14ac:dyDescent="0.3">
      <c r="A278" s="28" t="str">
        <f t="shared" si="36"/>
        <v>No</v>
      </c>
      <c r="B278" s="28" t="str">
        <f t="shared" si="37"/>
        <v>No</v>
      </c>
      <c r="C278" s="36">
        <f t="shared" si="38"/>
        <v>-1481.2958826247943</v>
      </c>
      <c r="D278">
        <v>270</v>
      </c>
      <c r="E278" s="24">
        <f t="shared" si="44"/>
        <v>5.7525539887137711E-11</v>
      </c>
      <c r="F278" s="38">
        <f t="shared" si="39"/>
        <v>-1154.9225436291504</v>
      </c>
      <c r="G278" s="24">
        <f t="shared" si="40"/>
        <v>0</v>
      </c>
      <c r="H278" s="38">
        <f t="shared" si="41"/>
        <v>0</v>
      </c>
      <c r="I278" s="39">
        <f t="shared" si="42"/>
        <v>0</v>
      </c>
      <c r="J278" s="24">
        <f t="shared" si="43"/>
        <v>5.7525539887137711E-11</v>
      </c>
    </row>
    <row r="279" spans="1:10" x14ac:dyDescent="0.3">
      <c r="A279" s="28" t="str">
        <f t="shared" si="36"/>
        <v>No</v>
      </c>
      <c r="B279" s="28" t="str">
        <f t="shared" si="37"/>
        <v>No</v>
      </c>
      <c r="C279" s="36">
        <f t="shared" si="38"/>
        <v>-1481.2958826247943</v>
      </c>
      <c r="D279">
        <v>271</v>
      </c>
      <c r="E279" s="24">
        <f t="shared" si="44"/>
        <v>5.7525539887137711E-11</v>
      </c>
      <c r="F279" s="38">
        <f t="shared" si="39"/>
        <v>-1154.9225436291504</v>
      </c>
      <c r="G279" s="24">
        <f t="shared" si="40"/>
        <v>0</v>
      </c>
      <c r="H279" s="38">
        <f t="shared" si="41"/>
        <v>0</v>
      </c>
      <c r="I279" s="39">
        <f t="shared" si="42"/>
        <v>0</v>
      </c>
      <c r="J279" s="24">
        <f t="shared" si="43"/>
        <v>5.7525539887137711E-11</v>
      </c>
    </row>
    <row r="280" spans="1:10" x14ac:dyDescent="0.3">
      <c r="A280" s="28" t="str">
        <f t="shared" si="36"/>
        <v>No</v>
      </c>
      <c r="B280" s="28" t="str">
        <f t="shared" si="37"/>
        <v>No</v>
      </c>
      <c r="C280" s="36">
        <f t="shared" si="38"/>
        <v>-1481.2958826247943</v>
      </c>
      <c r="D280">
        <v>272</v>
      </c>
      <c r="E280" s="24">
        <f t="shared" si="44"/>
        <v>5.7525539887137711E-11</v>
      </c>
      <c r="F280" s="38">
        <f t="shared" si="39"/>
        <v>-1154.9225436291504</v>
      </c>
      <c r="G280" s="24">
        <f t="shared" si="40"/>
        <v>0</v>
      </c>
      <c r="H280" s="38">
        <f t="shared" si="41"/>
        <v>0</v>
      </c>
      <c r="I280" s="39">
        <f t="shared" si="42"/>
        <v>0</v>
      </c>
      <c r="J280" s="24">
        <f t="shared" si="43"/>
        <v>5.7525539887137711E-11</v>
      </c>
    </row>
    <row r="281" spans="1:10" x14ac:dyDescent="0.3">
      <c r="A281" s="28" t="str">
        <f t="shared" si="36"/>
        <v>No</v>
      </c>
      <c r="B281" s="28" t="str">
        <f t="shared" si="37"/>
        <v>No</v>
      </c>
      <c r="C281" s="36">
        <f t="shared" si="38"/>
        <v>-1481.2958826247943</v>
      </c>
      <c r="D281">
        <v>273</v>
      </c>
      <c r="E281" s="24">
        <f t="shared" si="44"/>
        <v>5.7525539887137711E-11</v>
      </c>
      <c r="F281" s="38">
        <f t="shared" si="39"/>
        <v>-1154.9225436291504</v>
      </c>
      <c r="G281" s="24">
        <f t="shared" si="40"/>
        <v>0</v>
      </c>
      <c r="H281" s="38">
        <f t="shared" si="41"/>
        <v>0</v>
      </c>
      <c r="I281" s="39">
        <f t="shared" si="42"/>
        <v>0</v>
      </c>
      <c r="J281" s="24">
        <f t="shared" si="43"/>
        <v>5.7525539887137711E-11</v>
      </c>
    </row>
    <row r="282" spans="1:10" x14ac:dyDescent="0.3">
      <c r="A282" s="28" t="str">
        <f t="shared" si="36"/>
        <v>No</v>
      </c>
      <c r="B282" s="28" t="str">
        <f t="shared" si="37"/>
        <v>No</v>
      </c>
      <c r="C282" s="36">
        <f t="shared" si="38"/>
        <v>-1481.2958826247943</v>
      </c>
      <c r="D282">
        <v>274</v>
      </c>
      <c r="E282" s="24">
        <f t="shared" si="44"/>
        <v>5.7525539887137711E-11</v>
      </c>
      <c r="F282" s="38">
        <f t="shared" si="39"/>
        <v>-1154.9225436291504</v>
      </c>
      <c r="G282" s="24">
        <f t="shared" si="40"/>
        <v>0</v>
      </c>
      <c r="H282" s="38">
        <f t="shared" si="41"/>
        <v>0</v>
      </c>
      <c r="I282" s="39">
        <f t="shared" si="42"/>
        <v>0</v>
      </c>
      <c r="J282" s="24">
        <f t="shared" si="43"/>
        <v>5.7525539887137711E-11</v>
      </c>
    </row>
    <row r="283" spans="1:10" x14ac:dyDescent="0.3">
      <c r="A283" s="28" t="str">
        <f t="shared" si="36"/>
        <v>No</v>
      </c>
      <c r="B283" s="28" t="str">
        <f t="shared" si="37"/>
        <v>No</v>
      </c>
      <c r="C283" s="36">
        <f t="shared" si="38"/>
        <v>-1481.2958826247943</v>
      </c>
      <c r="D283">
        <v>275</v>
      </c>
      <c r="E283" s="24">
        <f t="shared" si="44"/>
        <v>5.7525539887137711E-11</v>
      </c>
      <c r="F283" s="38">
        <f t="shared" si="39"/>
        <v>-1154.9225436291504</v>
      </c>
      <c r="G283" s="24">
        <f t="shared" si="40"/>
        <v>0</v>
      </c>
      <c r="H283" s="38">
        <f t="shared" si="41"/>
        <v>0</v>
      </c>
      <c r="I283" s="39">
        <f t="shared" si="42"/>
        <v>0</v>
      </c>
      <c r="J283" s="24">
        <f t="shared" si="43"/>
        <v>5.7525539887137711E-11</v>
      </c>
    </row>
    <row r="284" spans="1:10" x14ac:dyDescent="0.3">
      <c r="A284" s="28" t="str">
        <f t="shared" si="36"/>
        <v>No</v>
      </c>
      <c r="B284" s="28" t="str">
        <f t="shared" si="37"/>
        <v>No</v>
      </c>
      <c r="C284" s="36">
        <f t="shared" si="38"/>
        <v>-1481.2958826247943</v>
      </c>
      <c r="D284">
        <v>276</v>
      </c>
      <c r="E284" s="24">
        <f t="shared" si="44"/>
        <v>5.7525539887137711E-11</v>
      </c>
      <c r="F284" s="38">
        <f t="shared" si="39"/>
        <v>-1154.9225436291504</v>
      </c>
      <c r="G284" s="24">
        <f t="shared" si="40"/>
        <v>0</v>
      </c>
      <c r="H284" s="38">
        <f t="shared" si="41"/>
        <v>0</v>
      </c>
      <c r="I284" s="39">
        <f t="shared" si="42"/>
        <v>0</v>
      </c>
      <c r="J284" s="24">
        <f t="shared" si="43"/>
        <v>5.7525539887137711E-11</v>
      </c>
    </row>
    <row r="285" spans="1:10" x14ac:dyDescent="0.3">
      <c r="A285" s="28" t="str">
        <f t="shared" si="36"/>
        <v>No</v>
      </c>
      <c r="B285" s="28" t="str">
        <f t="shared" si="37"/>
        <v>No</v>
      </c>
      <c r="C285" s="36">
        <f t="shared" si="38"/>
        <v>-1481.2958826247943</v>
      </c>
      <c r="D285">
        <v>277</v>
      </c>
      <c r="E285" s="24">
        <f t="shared" si="44"/>
        <v>5.7525539887137711E-11</v>
      </c>
      <c r="F285" s="38">
        <f t="shared" si="39"/>
        <v>-1154.9225436291504</v>
      </c>
      <c r="G285" s="24">
        <f t="shared" si="40"/>
        <v>0</v>
      </c>
      <c r="H285" s="38">
        <f t="shared" si="41"/>
        <v>0</v>
      </c>
      <c r="I285" s="39">
        <f t="shared" si="42"/>
        <v>0</v>
      </c>
      <c r="J285" s="24">
        <f t="shared" si="43"/>
        <v>5.7525539887137711E-11</v>
      </c>
    </row>
    <row r="286" spans="1:10" x14ac:dyDescent="0.3">
      <c r="A286" s="28" t="str">
        <f t="shared" si="36"/>
        <v>No</v>
      </c>
      <c r="B286" s="28" t="str">
        <f t="shared" si="37"/>
        <v>No</v>
      </c>
      <c r="C286" s="36">
        <f t="shared" si="38"/>
        <v>-1481.2958826247943</v>
      </c>
      <c r="D286">
        <v>278</v>
      </c>
      <c r="E286" s="24">
        <f t="shared" si="44"/>
        <v>5.7525539887137711E-11</v>
      </c>
      <c r="F286" s="38">
        <f t="shared" si="39"/>
        <v>-1154.9225436291504</v>
      </c>
      <c r="G286" s="24">
        <f t="shared" si="40"/>
        <v>0</v>
      </c>
      <c r="H286" s="38">
        <f t="shared" si="41"/>
        <v>0</v>
      </c>
      <c r="I286" s="39">
        <f t="shared" si="42"/>
        <v>0</v>
      </c>
      <c r="J286" s="24">
        <f t="shared" si="43"/>
        <v>5.7525539887137711E-11</v>
      </c>
    </row>
    <row r="287" spans="1:10" x14ac:dyDescent="0.3">
      <c r="A287" s="28" t="str">
        <f t="shared" si="36"/>
        <v>No</v>
      </c>
      <c r="B287" s="28" t="str">
        <f t="shared" si="37"/>
        <v>No</v>
      </c>
      <c r="C287" s="36">
        <f t="shared" si="38"/>
        <v>-1481.2958826247943</v>
      </c>
      <c r="D287">
        <v>279</v>
      </c>
      <c r="E287" s="24">
        <f t="shared" si="44"/>
        <v>5.7525539887137711E-11</v>
      </c>
      <c r="F287" s="38">
        <f t="shared" si="39"/>
        <v>-1154.9225436291504</v>
      </c>
      <c r="G287" s="24">
        <f t="shared" si="40"/>
        <v>0</v>
      </c>
      <c r="H287" s="38">
        <f t="shared" si="41"/>
        <v>0</v>
      </c>
      <c r="I287" s="39">
        <f t="shared" si="42"/>
        <v>0</v>
      </c>
      <c r="J287" s="24">
        <f t="shared" si="43"/>
        <v>5.7525539887137711E-11</v>
      </c>
    </row>
    <row r="288" spans="1:10" x14ac:dyDescent="0.3">
      <c r="A288" s="28" t="str">
        <f t="shared" si="36"/>
        <v>No</v>
      </c>
      <c r="B288" s="28" t="str">
        <f t="shared" si="37"/>
        <v>No</v>
      </c>
      <c r="C288" s="36">
        <f t="shared" si="38"/>
        <v>-1481.2958826247943</v>
      </c>
      <c r="D288">
        <v>280</v>
      </c>
      <c r="E288" s="24">
        <f t="shared" si="44"/>
        <v>5.7525539887137711E-11</v>
      </c>
      <c r="F288" s="38">
        <f t="shared" si="39"/>
        <v>-1154.9225436291504</v>
      </c>
      <c r="G288" s="24">
        <f t="shared" si="40"/>
        <v>0</v>
      </c>
      <c r="H288" s="38">
        <f t="shared" si="41"/>
        <v>0</v>
      </c>
      <c r="I288" s="39">
        <f t="shared" si="42"/>
        <v>0</v>
      </c>
      <c r="J288" s="24">
        <f t="shared" si="43"/>
        <v>5.7525539887137711E-11</v>
      </c>
    </row>
    <row r="289" spans="1:10" x14ac:dyDescent="0.3">
      <c r="A289" s="28" t="str">
        <f t="shared" si="36"/>
        <v>No</v>
      </c>
      <c r="B289" s="28" t="str">
        <f t="shared" si="37"/>
        <v>No</v>
      </c>
      <c r="C289" s="36">
        <f t="shared" si="38"/>
        <v>-1481.2958826247943</v>
      </c>
      <c r="D289">
        <v>281</v>
      </c>
      <c r="E289" s="24">
        <f t="shared" si="44"/>
        <v>5.7525539887137711E-11</v>
      </c>
      <c r="F289" s="38">
        <f t="shared" si="39"/>
        <v>-1154.9225436291504</v>
      </c>
      <c r="G289" s="24">
        <f t="shared" si="40"/>
        <v>0</v>
      </c>
      <c r="H289" s="38">
        <f t="shared" si="41"/>
        <v>0</v>
      </c>
      <c r="I289" s="39">
        <f t="shared" si="42"/>
        <v>0</v>
      </c>
      <c r="J289" s="24">
        <f t="shared" si="43"/>
        <v>5.7525539887137711E-11</v>
      </c>
    </row>
    <row r="290" spans="1:10" x14ac:dyDescent="0.3">
      <c r="A290" s="28" t="str">
        <f t="shared" si="36"/>
        <v>No</v>
      </c>
      <c r="B290" s="28" t="str">
        <f t="shared" si="37"/>
        <v>No</v>
      </c>
      <c r="C290" s="36">
        <f t="shared" si="38"/>
        <v>-1481.2958826247943</v>
      </c>
      <c r="D290">
        <v>282</v>
      </c>
      <c r="E290" s="24">
        <f t="shared" si="44"/>
        <v>5.7525539887137711E-11</v>
      </c>
      <c r="F290" s="38">
        <f t="shared" si="39"/>
        <v>-1154.9225436291504</v>
      </c>
      <c r="G290" s="24">
        <f t="shared" si="40"/>
        <v>0</v>
      </c>
      <c r="H290" s="38">
        <f t="shared" si="41"/>
        <v>0</v>
      </c>
      <c r="I290" s="39">
        <f t="shared" si="42"/>
        <v>0</v>
      </c>
      <c r="J290" s="24">
        <f t="shared" si="43"/>
        <v>5.7525539887137711E-11</v>
      </c>
    </row>
    <row r="291" spans="1:10" x14ac:dyDescent="0.3">
      <c r="A291" s="28" t="str">
        <f t="shared" si="36"/>
        <v>No</v>
      </c>
      <c r="B291" s="28" t="str">
        <f t="shared" si="37"/>
        <v>No</v>
      </c>
      <c r="C291" s="36">
        <f t="shared" si="38"/>
        <v>-1481.2958826247943</v>
      </c>
      <c r="D291">
        <v>283</v>
      </c>
      <c r="E291" s="24">
        <f t="shared" si="44"/>
        <v>5.7525539887137711E-11</v>
      </c>
      <c r="F291" s="38">
        <f t="shared" si="39"/>
        <v>-1154.9225436291504</v>
      </c>
      <c r="G291" s="24">
        <f t="shared" si="40"/>
        <v>0</v>
      </c>
      <c r="H291" s="38">
        <f t="shared" si="41"/>
        <v>0</v>
      </c>
      <c r="I291" s="39">
        <f t="shared" si="42"/>
        <v>0</v>
      </c>
      <c r="J291" s="24">
        <f t="shared" si="43"/>
        <v>5.7525539887137711E-11</v>
      </c>
    </row>
    <row r="292" spans="1:10" x14ac:dyDescent="0.3">
      <c r="A292" s="28" t="str">
        <f t="shared" si="36"/>
        <v>No</v>
      </c>
      <c r="B292" s="28" t="str">
        <f t="shared" si="37"/>
        <v>No</v>
      </c>
      <c r="C292" s="36">
        <f t="shared" si="38"/>
        <v>-1481.2958826247943</v>
      </c>
      <c r="D292">
        <v>284</v>
      </c>
      <c r="E292" s="24">
        <f t="shared" si="44"/>
        <v>5.7525539887137711E-11</v>
      </c>
      <c r="F292" s="38">
        <f t="shared" si="39"/>
        <v>-1154.9225436291504</v>
      </c>
      <c r="G292" s="24">
        <f t="shared" si="40"/>
        <v>0</v>
      </c>
      <c r="H292" s="38">
        <f t="shared" si="41"/>
        <v>0</v>
      </c>
      <c r="I292" s="39">
        <f t="shared" si="42"/>
        <v>0</v>
      </c>
      <c r="J292" s="24">
        <f t="shared" si="43"/>
        <v>5.7525539887137711E-11</v>
      </c>
    </row>
    <row r="293" spans="1:10" x14ac:dyDescent="0.3">
      <c r="A293" s="28" t="str">
        <f t="shared" si="36"/>
        <v>No</v>
      </c>
      <c r="B293" s="28" t="str">
        <f t="shared" si="37"/>
        <v>No</v>
      </c>
      <c r="C293" s="36">
        <f t="shared" si="38"/>
        <v>-1481.2958826247943</v>
      </c>
      <c r="D293">
        <v>285</v>
      </c>
      <c r="E293" s="24">
        <f t="shared" si="44"/>
        <v>5.7525539887137711E-11</v>
      </c>
      <c r="F293" s="38">
        <f t="shared" si="39"/>
        <v>-1154.9225436291504</v>
      </c>
      <c r="G293" s="24">
        <f t="shared" si="40"/>
        <v>0</v>
      </c>
      <c r="H293" s="38">
        <f t="shared" si="41"/>
        <v>0</v>
      </c>
      <c r="I293" s="39">
        <f t="shared" si="42"/>
        <v>0</v>
      </c>
      <c r="J293" s="24">
        <f t="shared" si="43"/>
        <v>5.7525539887137711E-11</v>
      </c>
    </row>
    <row r="294" spans="1:10" x14ac:dyDescent="0.3">
      <c r="A294" s="28" t="str">
        <f t="shared" si="36"/>
        <v>No</v>
      </c>
      <c r="B294" s="28" t="str">
        <f t="shared" si="37"/>
        <v>No</v>
      </c>
      <c r="C294" s="36">
        <f t="shared" si="38"/>
        <v>-1481.2958826247943</v>
      </c>
      <c r="D294">
        <v>286</v>
      </c>
      <c r="E294" s="24">
        <f t="shared" si="44"/>
        <v>5.7525539887137711E-11</v>
      </c>
      <c r="F294" s="38">
        <f t="shared" si="39"/>
        <v>-1154.9225436291504</v>
      </c>
      <c r="G294" s="24">
        <f t="shared" si="40"/>
        <v>0</v>
      </c>
      <c r="H294" s="38">
        <f t="shared" si="41"/>
        <v>0</v>
      </c>
      <c r="I294" s="39">
        <f t="shared" si="42"/>
        <v>0</v>
      </c>
      <c r="J294" s="24">
        <f t="shared" si="43"/>
        <v>5.7525539887137711E-11</v>
      </c>
    </row>
    <row r="295" spans="1:10" x14ac:dyDescent="0.3">
      <c r="A295" s="28" t="str">
        <f t="shared" si="36"/>
        <v>No</v>
      </c>
      <c r="B295" s="28" t="str">
        <f t="shared" si="37"/>
        <v>No</v>
      </c>
      <c r="C295" s="36">
        <f t="shared" si="38"/>
        <v>-1481.2958826247943</v>
      </c>
      <c r="D295">
        <v>287</v>
      </c>
      <c r="E295" s="24">
        <f t="shared" si="44"/>
        <v>5.7525539887137711E-11</v>
      </c>
      <c r="F295" s="38">
        <f t="shared" si="39"/>
        <v>-1154.9225436291504</v>
      </c>
      <c r="G295" s="24">
        <f t="shared" si="40"/>
        <v>0</v>
      </c>
      <c r="H295" s="38">
        <f t="shared" si="41"/>
        <v>0</v>
      </c>
      <c r="I295" s="39">
        <f t="shared" si="42"/>
        <v>0</v>
      </c>
      <c r="J295" s="24">
        <f t="shared" si="43"/>
        <v>5.7525539887137711E-11</v>
      </c>
    </row>
    <row r="296" spans="1:10" x14ac:dyDescent="0.3">
      <c r="A296" s="28" t="str">
        <f t="shared" si="36"/>
        <v>No</v>
      </c>
      <c r="B296" s="28" t="str">
        <f t="shared" si="37"/>
        <v>No</v>
      </c>
      <c r="C296" s="36">
        <f t="shared" si="38"/>
        <v>-1481.2958826247943</v>
      </c>
      <c r="D296">
        <v>288</v>
      </c>
      <c r="E296" s="24">
        <f t="shared" si="44"/>
        <v>5.7525539887137711E-11</v>
      </c>
      <c r="F296" s="38">
        <f t="shared" si="39"/>
        <v>-1154.9225436291504</v>
      </c>
      <c r="G296" s="24">
        <f t="shared" si="40"/>
        <v>0</v>
      </c>
      <c r="H296" s="38">
        <f t="shared" si="41"/>
        <v>0</v>
      </c>
      <c r="I296" s="39">
        <f t="shared" si="42"/>
        <v>0</v>
      </c>
      <c r="J296" s="24">
        <f t="shared" si="43"/>
        <v>5.7525539887137711E-11</v>
      </c>
    </row>
    <row r="297" spans="1:10" x14ac:dyDescent="0.3">
      <c r="A297" s="28" t="str">
        <f t="shared" si="36"/>
        <v>No</v>
      </c>
      <c r="B297" s="28" t="str">
        <f t="shared" si="37"/>
        <v>No</v>
      </c>
      <c r="C297" s="36">
        <f t="shared" si="38"/>
        <v>-1481.2958826247943</v>
      </c>
      <c r="D297">
        <v>289</v>
      </c>
      <c r="E297" s="24">
        <f t="shared" si="44"/>
        <v>5.7525539887137711E-11</v>
      </c>
      <c r="F297" s="38">
        <f t="shared" si="39"/>
        <v>-1154.9225436291504</v>
      </c>
      <c r="G297" s="24">
        <f t="shared" si="40"/>
        <v>0</v>
      </c>
      <c r="H297" s="38">
        <f t="shared" si="41"/>
        <v>0</v>
      </c>
      <c r="I297" s="39">
        <f t="shared" si="42"/>
        <v>0</v>
      </c>
      <c r="J297" s="24">
        <f t="shared" si="43"/>
        <v>5.7525539887137711E-11</v>
      </c>
    </row>
    <row r="298" spans="1:10" x14ac:dyDescent="0.3">
      <c r="A298" s="28" t="str">
        <f t="shared" si="36"/>
        <v>No</v>
      </c>
      <c r="B298" s="28" t="str">
        <f t="shared" si="37"/>
        <v>No</v>
      </c>
      <c r="C298" s="36">
        <f t="shared" si="38"/>
        <v>-1481.2958826247943</v>
      </c>
      <c r="D298">
        <v>290</v>
      </c>
      <c r="E298" s="24">
        <f t="shared" si="44"/>
        <v>5.7525539887137711E-11</v>
      </c>
      <c r="F298" s="38">
        <f t="shared" si="39"/>
        <v>-1154.9225436291504</v>
      </c>
      <c r="G298" s="24">
        <f t="shared" si="40"/>
        <v>0</v>
      </c>
      <c r="H298" s="38">
        <f t="shared" si="41"/>
        <v>0</v>
      </c>
      <c r="I298" s="39">
        <f t="shared" si="42"/>
        <v>0</v>
      </c>
      <c r="J298" s="24">
        <f t="shared" si="43"/>
        <v>5.7525539887137711E-11</v>
      </c>
    </row>
    <row r="299" spans="1:10" x14ac:dyDescent="0.3">
      <c r="A299" s="28" t="str">
        <f t="shared" si="36"/>
        <v>No</v>
      </c>
      <c r="B299" s="28" t="str">
        <f t="shared" si="37"/>
        <v>No</v>
      </c>
      <c r="C299" s="36">
        <f t="shared" si="38"/>
        <v>-1481.2958826247943</v>
      </c>
      <c r="D299">
        <v>291</v>
      </c>
      <c r="E299" s="24">
        <f t="shared" si="44"/>
        <v>5.7525539887137711E-11</v>
      </c>
      <c r="F299" s="38">
        <f t="shared" si="39"/>
        <v>-1154.9225436291504</v>
      </c>
      <c r="G299" s="24">
        <f t="shared" si="40"/>
        <v>0</v>
      </c>
      <c r="H299" s="38">
        <f t="shared" si="41"/>
        <v>0</v>
      </c>
      <c r="I299" s="39">
        <f t="shared" si="42"/>
        <v>0</v>
      </c>
      <c r="J299" s="24">
        <f t="shared" si="43"/>
        <v>5.7525539887137711E-11</v>
      </c>
    </row>
    <row r="300" spans="1:10" x14ac:dyDescent="0.3">
      <c r="A300" s="28" t="str">
        <f t="shared" si="36"/>
        <v>No</v>
      </c>
      <c r="B300" s="28" t="str">
        <f t="shared" si="37"/>
        <v>No</v>
      </c>
      <c r="C300" s="36">
        <f t="shared" si="38"/>
        <v>-1481.2958826247943</v>
      </c>
      <c r="D300">
        <v>292</v>
      </c>
      <c r="E300" s="24">
        <f t="shared" si="44"/>
        <v>5.7525539887137711E-11</v>
      </c>
      <c r="F300" s="38">
        <f t="shared" si="39"/>
        <v>-1154.9225436291504</v>
      </c>
      <c r="G300" s="24">
        <f t="shared" si="40"/>
        <v>0</v>
      </c>
      <c r="H300" s="38">
        <f t="shared" si="41"/>
        <v>0</v>
      </c>
      <c r="I300" s="39">
        <f t="shared" si="42"/>
        <v>0</v>
      </c>
      <c r="J300" s="24">
        <f t="shared" si="43"/>
        <v>5.7525539887137711E-11</v>
      </c>
    </row>
    <row r="301" spans="1:10" x14ac:dyDescent="0.3">
      <c r="A301" s="28" t="str">
        <f t="shared" si="36"/>
        <v>No</v>
      </c>
      <c r="B301" s="28" t="str">
        <f t="shared" si="37"/>
        <v>No</v>
      </c>
      <c r="C301" s="36">
        <f t="shared" si="38"/>
        <v>-1481.2958826247943</v>
      </c>
      <c r="D301">
        <v>293</v>
      </c>
      <c r="E301" s="24">
        <f t="shared" si="44"/>
        <v>5.7525539887137711E-11</v>
      </c>
      <c r="F301" s="38">
        <f t="shared" si="39"/>
        <v>-1154.9225436291504</v>
      </c>
      <c r="G301" s="24">
        <f t="shared" si="40"/>
        <v>0</v>
      </c>
      <c r="H301" s="38">
        <f t="shared" si="41"/>
        <v>0</v>
      </c>
      <c r="I301" s="39">
        <f t="shared" si="42"/>
        <v>0</v>
      </c>
      <c r="J301" s="24">
        <f t="shared" si="43"/>
        <v>5.7525539887137711E-11</v>
      </c>
    </row>
    <row r="302" spans="1:10" x14ac:dyDescent="0.3">
      <c r="A302" s="28" t="str">
        <f t="shared" si="36"/>
        <v>No</v>
      </c>
      <c r="B302" s="28" t="str">
        <f t="shared" si="37"/>
        <v>No</v>
      </c>
      <c r="C302" s="36">
        <f t="shared" si="38"/>
        <v>-1481.2958826247943</v>
      </c>
      <c r="D302">
        <v>294</v>
      </c>
      <c r="E302" s="24">
        <f t="shared" si="44"/>
        <v>5.7525539887137711E-11</v>
      </c>
      <c r="F302" s="38">
        <f t="shared" si="39"/>
        <v>-1154.9225436291504</v>
      </c>
      <c r="G302" s="24">
        <f t="shared" si="40"/>
        <v>0</v>
      </c>
      <c r="H302" s="38">
        <f t="shared" si="41"/>
        <v>0</v>
      </c>
      <c r="I302" s="39">
        <f t="shared" si="42"/>
        <v>0</v>
      </c>
      <c r="J302" s="24">
        <f t="shared" si="43"/>
        <v>5.7525539887137711E-11</v>
      </c>
    </row>
    <row r="303" spans="1:10" x14ac:dyDescent="0.3">
      <c r="A303" s="28" t="str">
        <f t="shared" si="36"/>
        <v>No</v>
      </c>
      <c r="B303" s="28" t="str">
        <f t="shared" si="37"/>
        <v>No</v>
      </c>
      <c r="C303" s="36">
        <f t="shared" si="38"/>
        <v>-1481.2958826247943</v>
      </c>
      <c r="D303">
        <v>295</v>
      </c>
      <c r="E303" s="24">
        <f t="shared" si="44"/>
        <v>5.7525539887137711E-11</v>
      </c>
      <c r="F303" s="38">
        <f t="shared" si="39"/>
        <v>-1154.9225436291504</v>
      </c>
      <c r="G303" s="24">
        <f t="shared" si="40"/>
        <v>0</v>
      </c>
      <c r="H303" s="38">
        <f t="shared" si="41"/>
        <v>0</v>
      </c>
      <c r="I303" s="39">
        <f t="shared" si="42"/>
        <v>0</v>
      </c>
      <c r="J303" s="24">
        <f t="shared" si="43"/>
        <v>5.7525539887137711E-11</v>
      </c>
    </row>
    <row r="304" spans="1:10" x14ac:dyDescent="0.3">
      <c r="A304" s="28" t="str">
        <f t="shared" si="36"/>
        <v>No</v>
      </c>
      <c r="B304" s="28" t="str">
        <f t="shared" si="37"/>
        <v>No</v>
      </c>
      <c r="C304" s="36">
        <f t="shared" si="38"/>
        <v>-1481.2958826247943</v>
      </c>
      <c r="D304">
        <v>296</v>
      </c>
      <c r="E304" s="24">
        <f t="shared" si="44"/>
        <v>5.7525539887137711E-11</v>
      </c>
      <c r="F304" s="38">
        <f t="shared" si="39"/>
        <v>-1154.9225436291504</v>
      </c>
      <c r="G304" s="24">
        <f t="shared" si="40"/>
        <v>0</v>
      </c>
      <c r="H304" s="38">
        <f t="shared" si="41"/>
        <v>0</v>
      </c>
      <c r="I304" s="39">
        <f t="shared" si="42"/>
        <v>0</v>
      </c>
      <c r="J304" s="24">
        <f t="shared" si="43"/>
        <v>5.7525539887137711E-11</v>
      </c>
    </row>
    <row r="305" spans="1:10" x14ac:dyDescent="0.3">
      <c r="A305" s="28" t="str">
        <f t="shared" si="36"/>
        <v>No</v>
      </c>
      <c r="B305" s="28" t="str">
        <f t="shared" si="37"/>
        <v>No</v>
      </c>
      <c r="C305" s="36">
        <f t="shared" si="38"/>
        <v>-1481.2958826247943</v>
      </c>
      <c r="D305">
        <v>297</v>
      </c>
      <c r="E305" s="24">
        <f t="shared" si="44"/>
        <v>5.7525539887137711E-11</v>
      </c>
      <c r="F305" s="38">
        <f t="shared" si="39"/>
        <v>-1154.9225436291504</v>
      </c>
      <c r="G305" s="24">
        <f t="shared" si="40"/>
        <v>0</v>
      </c>
      <c r="H305" s="38">
        <f t="shared" si="41"/>
        <v>0</v>
      </c>
      <c r="I305" s="39">
        <f t="shared" si="42"/>
        <v>0</v>
      </c>
      <c r="J305" s="24">
        <f t="shared" si="43"/>
        <v>5.7525539887137711E-11</v>
      </c>
    </row>
    <row r="306" spans="1:10" x14ac:dyDescent="0.3">
      <c r="A306" s="28" t="str">
        <f t="shared" si="36"/>
        <v>No</v>
      </c>
      <c r="B306" s="28" t="str">
        <f t="shared" si="37"/>
        <v>No</v>
      </c>
      <c r="C306" s="36">
        <f t="shared" si="38"/>
        <v>-1481.2958826247943</v>
      </c>
      <c r="D306">
        <v>298</v>
      </c>
      <c r="E306" s="24">
        <f t="shared" si="44"/>
        <v>5.7525539887137711E-11</v>
      </c>
      <c r="F306" s="38">
        <f t="shared" si="39"/>
        <v>-1154.9225436291504</v>
      </c>
      <c r="G306" s="24">
        <f t="shared" si="40"/>
        <v>0</v>
      </c>
      <c r="H306" s="38">
        <f t="shared" si="41"/>
        <v>0</v>
      </c>
      <c r="I306" s="39">
        <f t="shared" si="42"/>
        <v>0</v>
      </c>
      <c r="J306" s="24">
        <f t="shared" si="43"/>
        <v>5.7525539887137711E-11</v>
      </c>
    </row>
    <row r="307" spans="1:10" x14ac:dyDescent="0.3">
      <c r="A307" s="28" t="str">
        <f t="shared" si="36"/>
        <v>No</v>
      </c>
      <c r="B307" s="28" t="str">
        <f t="shared" si="37"/>
        <v>No</v>
      </c>
      <c r="C307" s="36">
        <f t="shared" si="38"/>
        <v>-1481.2958826247943</v>
      </c>
      <c r="D307">
        <v>299</v>
      </c>
      <c r="E307" s="24">
        <f t="shared" si="44"/>
        <v>5.7525539887137711E-11</v>
      </c>
      <c r="F307" s="38">
        <f t="shared" si="39"/>
        <v>-1154.9225436291504</v>
      </c>
      <c r="G307" s="24">
        <f t="shared" si="40"/>
        <v>0</v>
      </c>
      <c r="H307" s="38">
        <f t="shared" si="41"/>
        <v>0</v>
      </c>
      <c r="I307" s="39">
        <f t="shared" si="42"/>
        <v>0</v>
      </c>
      <c r="J307" s="24">
        <f t="shared" si="43"/>
        <v>5.7525539887137711E-11</v>
      </c>
    </row>
    <row r="308" spans="1:10" x14ac:dyDescent="0.3">
      <c r="A308" s="28" t="str">
        <f t="shared" si="36"/>
        <v>No</v>
      </c>
      <c r="B308" s="28" t="str">
        <f t="shared" si="37"/>
        <v>No</v>
      </c>
      <c r="C308" s="36">
        <f t="shared" si="38"/>
        <v>-1481.2958826247943</v>
      </c>
      <c r="D308">
        <v>300</v>
      </c>
      <c r="E308" s="24">
        <f t="shared" si="44"/>
        <v>5.7525539887137711E-11</v>
      </c>
      <c r="F308" s="38">
        <f t="shared" si="39"/>
        <v>-1154.9225436291504</v>
      </c>
      <c r="G308" s="24">
        <f t="shared" si="40"/>
        <v>0</v>
      </c>
      <c r="H308" s="38">
        <f t="shared" si="41"/>
        <v>0</v>
      </c>
      <c r="I308" s="39">
        <f t="shared" si="42"/>
        <v>0</v>
      </c>
      <c r="J308" s="24">
        <f t="shared" si="43"/>
        <v>5.7525539887137711E-11</v>
      </c>
    </row>
    <row r="309" spans="1:10" x14ac:dyDescent="0.3">
      <c r="A309" s="28" t="str">
        <f t="shared" si="36"/>
        <v>No</v>
      </c>
      <c r="B309" s="28" t="str">
        <f t="shared" si="37"/>
        <v>No</v>
      </c>
      <c r="C309" s="36">
        <f t="shared" si="38"/>
        <v>-1481.2958826247943</v>
      </c>
      <c r="D309">
        <v>301</v>
      </c>
      <c r="E309" s="24">
        <f t="shared" si="44"/>
        <v>5.7525539887137711E-11</v>
      </c>
      <c r="F309" s="38">
        <f t="shared" si="39"/>
        <v>-1154.9225436291504</v>
      </c>
      <c r="G309" s="24">
        <f t="shared" si="40"/>
        <v>0</v>
      </c>
      <c r="H309" s="38">
        <f t="shared" si="41"/>
        <v>0</v>
      </c>
      <c r="I309" s="39">
        <f t="shared" si="42"/>
        <v>0</v>
      </c>
      <c r="J309" s="24">
        <f t="shared" si="43"/>
        <v>5.7525539887137711E-11</v>
      </c>
    </row>
    <row r="310" spans="1:10" x14ac:dyDescent="0.3">
      <c r="A310" s="28" t="str">
        <f t="shared" si="36"/>
        <v>No</v>
      </c>
      <c r="B310" s="28" t="str">
        <f t="shared" si="37"/>
        <v>No</v>
      </c>
      <c r="C310" s="36">
        <f t="shared" si="38"/>
        <v>-1481.2958826247943</v>
      </c>
      <c r="D310">
        <v>302</v>
      </c>
      <c r="E310" s="24">
        <f t="shared" si="44"/>
        <v>5.7525539887137711E-11</v>
      </c>
      <c r="F310" s="38">
        <f t="shared" si="39"/>
        <v>-1154.9225436291504</v>
      </c>
      <c r="G310" s="24">
        <f t="shared" si="40"/>
        <v>0</v>
      </c>
      <c r="H310" s="38">
        <f t="shared" si="41"/>
        <v>0</v>
      </c>
      <c r="I310" s="39">
        <f t="shared" si="42"/>
        <v>0</v>
      </c>
      <c r="J310" s="24">
        <f t="shared" si="43"/>
        <v>5.7525539887137711E-11</v>
      </c>
    </row>
    <row r="311" spans="1:10" x14ac:dyDescent="0.3">
      <c r="A311" s="28" t="str">
        <f t="shared" si="36"/>
        <v>No</v>
      </c>
      <c r="B311" s="28" t="str">
        <f t="shared" si="37"/>
        <v>No</v>
      </c>
      <c r="C311" s="36">
        <f t="shared" si="38"/>
        <v>-1481.2958826247943</v>
      </c>
      <c r="D311">
        <v>303</v>
      </c>
      <c r="E311" s="24">
        <f t="shared" si="44"/>
        <v>5.7525539887137711E-11</v>
      </c>
      <c r="F311" s="38">
        <f t="shared" si="39"/>
        <v>-1154.9225436291504</v>
      </c>
      <c r="G311" s="24">
        <f t="shared" si="40"/>
        <v>0</v>
      </c>
      <c r="H311" s="38">
        <f t="shared" si="41"/>
        <v>0</v>
      </c>
      <c r="I311" s="39">
        <f t="shared" si="42"/>
        <v>0</v>
      </c>
      <c r="J311" s="24">
        <f t="shared" si="43"/>
        <v>5.7525539887137711E-11</v>
      </c>
    </row>
    <row r="312" spans="1:10" x14ac:dyDescent="0.3">
      <c r="A312" s="28" t="str">
        <f t="shared" si="36"/>
        <v>No</v>
      </c>
      <c r="B312" s="28" t="str">
        <f t="shared" si="37"/>
        <v>No</v>
      </c>
      <c r="C312" s="36">
        <f t="shared" si="38"/>
        <v>-1481.2958826247943</v>
      </c>
      <c r="D312">
        <v>304</v>
      </c>
      <c r="E312" s="24">
        <f t="shared" si="44"/>
        <v>5.7525539887137711E-11</v>
      </c>
      <c r="F312" s="38">
        <f t="shared" si="39"/>
        <v>-1154.9225436291504</v>
      </c>
      <c r="G312" s="24">
        <f t="shared" si="40"/>
        <v>0</v>
      </c>
      <c r="H312" s="38">
        <f t="shared" si="41"/>
        <v>0</v>
      </c>
      <c r="I312" s="39">
        <f t="shared" si="42"/>
        <v>0</v>
      </c>
      <c r="J312" s="24">
        <f t="shared" si="43"/>
        <v>5.7525539887137711E-11</v>
      </c>
    </row>
    <row r="313" spans="1:10" x14ac:dyDescent="0.3">
      <c r="A313" s="28" t="str">
        <f t="shared" si="36"/>
        <v>No</v>
      </c>
      <c r="B313" s="28" t="str">
        <f t="shared" si="37"/>
        <v>No</v>
      </c>
      <c r="C313" s="36">
        <f t="shared" si="38"/>
        <v>-1481.2958826247943</v>
      </c>
      <c r="D313">
        <v>305</v>
      </c>
      <c r="E313" s="24">
        <f t="shared" si="44"/>
        <v>5.7525539887137711E-11</v>
      </c>
      <c r="F313" s="38">
        <f t="shared" si="39"/>
        <v>-1154.9225436291504</v>
      </c>
      <c r="G313" s="24">
        <f t="shared" si="40"/>
        <v>0</v>
      </c>
      <c r="H313" s="38">
        <f t="shared" si="41"/>
        <v>0</v>
      </c>
      <c r="I313" s="39">
        <f t="shared" si="42"/>
        <v>0</v>
      </c>
      <c r="J313" s="24">
        <f t="shared" si="43"/>
        <v>5.7525539887137711E-11</v>
      </c>
    </row>
    <row r="314" spans="1:10" x14ac:dyDescent="0.3">
      <c r="A314" s="28" t="str">
        <f t="shared" si="36"/>
        <v>No</v>
      </c>
      <c r="B314" s="28" t="str">
        <f t="shared" si="37"/>
        <v>No</v>
      </c>
      <c r="C314" s="36">
        <f t="shared" si="38"/>
        <v>-1481.2958826247943</v>
      </c>
      <c r="D314">
        <v>306</v>
      </c>
      <c r="E314" s="24">
        <f t="shared" si="44"/>
        <v>5.7525539887137711E-11</v>
      </c>
      <c r="F314" s="38">
        <f t="shared" si="39"/>
        <v>-1154.9225436291504</v>
      </c>
      <c r="G314" s="24">
        <f t="shared" si="40"/>
        <v>0</v>
      </c>
      <c r="H314" s="38">
        <f t="shared" si="41"/>
        <v>0</v>
      </c>
      <c r="I314" s="39">
        <f t="shared" si="42"/>
        <v>0</v>
      </c>
      <c r="J314" s="24">
        <f t="shared" si="43"/>
        <v>5.7525539887137711E-11</v>
      </c>
    </row>
    <row r="315" spans="1:10" x14ac:dyDescent="0.3">
      <c r="A315" s="28" t="str">
        <f t="shared" si="36"/>
        <v>No</v>
      </c>
      <c r="B315" s="28" t="str">
        <f t="shared" si="37"/>
        <v>No</v>
      </c>
      <c r="C315" s="36">
        <f t="shared" si="38"/>
        <v>-1481.2958826247943</v>
      </c>
      <c r="D315">
        <v>307</v>
      </c>
      <c r="E315" s="24">
        <f t="shared" si="44"/>
        <v>5.7525539887137711E-11</v>
      </c>
      <c r="F315" s="38">
        <f t="shared" si="39"/>
        <v>-1154.9225436291504</v>
      </c>
      <c r="G315" s="24">
        <f t="shared" si="40"/>
        <v>0</v>
      </c>
      <c r="H315" s="38">
        <f t="shared" si="41"/>
        <v>0</v>
      </c>
      <c r="I315" s="39">
        <f t="shared" si="42"/>
        <v>0</v>
      </c>
      <c r="J315" s="24">
        <f t="shared" si="43"/>
        <v>5.7525539887137711E-11</v>
      </c>
    </row>
    <row r="316" spans="1:10" x14ac:dyDescent="0.3">
      <c r="A316" s="28" t="str">
        <f t="shared" si="36"/>
        <v>No</v>
      </c>
      <c r="B316" s="28" t="str">
        <f t="shared" si="37"/>
        <v>No</v>
      </c>
      <c r="C316" s="36">
        <f t="shared" si="38"/>
        <v>-1481.2958826247943</v>
      </c>
      <c r="D316">
        <v>308</v>
      </c>
      <c r="E316" s="24">
        <f t="shared" si="44"/>
        <v>5.7525539887137711E-11</v>
      </c>
      <c r="F316" s="38">
        <f t="shared" si="39"/>
        <v>-1154.9225436291504</v>
      </c>
      <c r="G316" s="24">
        <f t="shared" si="40"/>
        <v>0</v>
      </c>
      <c r="H316" s="38">
        <f t="shared" si="41"/>
        <v>0</v>
      </c>
      <c r="I316" s="39">
        <f t="shared" si="42"/>
        <v>0</v>
      </c>
      <c r="J316" s="24">
        <f t="shared" si="43"/>
        <v>5.7525539887137711E-11</v>
      </c>
    </row>
    <row r="317" spans="1:10" x14ac:dyDescent="0.3">
      <c r="A317" s="28" t="str">
        <f t="shared" si="36"/>
        <v>No</v>
      </c>
      <c r="B317" s="28" t="str">
        <f t="shared" si="37"/>
        <v>No</v>
      </c>
      <c r="C317" s="36">
        <f t="shared" si="38"/>
        <v>-1481.2958826247943</v>
      </c>
      <c r="D317">
        <v>309</v>
      </c>
      <c r="E317" s="24">
        <f t="shared" si="44"/>
        <v>5.7525539887137711E-11</v>
      </c>
      <c r="F317" s="38">
        <f t="shared" si="39"/>
        <v>-1154.9225436291504</v>
      </c>
      <c r="G317" s="24">
        <f t="shared" si="40"/>
        <v>0</v>
      </c>
      <c r="H317" s="38">
        <f t="shared" si="41"/>
        <v>0</v>
      </c>
      <c r="I317" s="39">
        <f t="shared" si="42"/>
        <v>0</v>
      </c>
      <c r="J317" s="24">
        <f t="shared" si="43"/>
        <v>5.7525539887137711E-11</v>
      </c>
    </row>
    <row r="318" spans="1:10" x14ac:dyDescent="0.3">
      <c r="A318" s="28" t="str">
        <f t="shared" si="36"/>
        <v>No</v>
      </c>
      <c r="B318" s="28" t="str">
        <f t="shared" si="37"/>
        <v>No</v>
      </c>
      <c r="C318" s="36">
        <f t="shared" si="38"/>
        <v>-1481.2958826247943</v>
      </c>
      <c r="D318">
        <v>310</v>
      </c>
      <c r="E318" s="24">
        <f t="shared" si="44"/>
        <v>5.7525539887137711E-11</v>
      </c>
      <c r="F318" s="38">
        <f t="shared" si="39"/>
        <v>-1154.9225436291504</v>
      </c>
      <c r="G318" s="24">
        <f t="shared" si="40"/>
        <v>0</v>
      </c>
      <c r="H318" s="38">
        <f t="shared" si="41"/>
        <v>0</v>
      </c>
      <c r="I318" s="39">
        <f t="shared" si="42"/>
        <v>0</v>
      </c>
      <c r="J318" s="24">
        <f t="shared" si="43"/>
        <v>5.7525539887137711E-11</v>
      </c>
    </row>
    <row r="319" spans="1:10" x14ac:dyDescent="0.3">
      <c r="A319" s="28" t="str">
        <f t="shared" si="36"/>
        <v>No</v>
      </c>
      <c r="B319" s="28" t="str">
        <f t="shared" si="37"/>
        <v>No</v>
      </c>
      <c r="C319" s="36">
        <f t="shared" si="38"/>
        <v>-1481.2958826247943</v>
      </c>
      <c r="D319">
        <v>311</v>
      </c>
      <c r="E319" s="24">
        <f t="shared" si="44"/>
        <v>5.7525539887137711E-11</v>
      </c>
      <c r="F319" s="38">
        <f t="shared" si="39"/>
        <v>-1154.9225436291504</v>
      </c>
      <c r="G319" s="24">
        <f t="shared" si="40"/>
        <v>0</v>
      </c>
      <c r="H319" s="38">
        <f t="shared" si="41"/>
        <v>0</v>
      </c>
      <c r="I319" s="39">
        <f t="shared" si="42"/>
        <v>0</v>
      </c>
      <c r="J319" s="24">
        <f t="shared" si="43"/>
        <v>5.7525539887137711E-11</v>
      </c>
    </row>
    <row r="320" spans="1:10" x14ac:dyDescent="0.3">
      <c r="A320" s="28" t="str">
        <f t="shared" si="36"/>
        <v>No</v>
      </c>
      <c r="B320" s="28" t="str">
        <f t="shared" si="37"/>
        <v>No</v>
      </c>
      <c r="C320" s="36">
        <f t="shared" si="38"/>
        <v>-1481.2958826247943</v>
      </c>
      <c r="D320">
        <v>312</v>
      </c>
      <c r="E320" s="24">
        <f t="shared" si="44"/>
        <v>5.7525539887137711E-11</v>
      </c>
      <c r="F320" s="38">
        <f t="shared" si="39"/>
        <v>-1154.9225436291504</v>
      </c>
      <c r="G320" s="24">
        <f t="shared" si="40"/>
        <v>0</v>
      </c>
      <c r="H320" s="38">
        <f t="shared" si="41"/>
        <v>0</v>
      </c>
      <c r="I320" s="39">
        <f t="shared" si="42"/>
        <v>0</v>
      </c>
      <c r="J320" s="24">
        <f t="shared" si="43"/>
        <v>5.7525539887137711E-11</v>
      </c>
    </row>
    <row r="321" spans="1:10" x14ac:dyDescent="0.3">
      <c r="A321" s="28" t="str">
        <f t="shared" si="36"/>
        <v>No</v>
      </c>
      <c r="B321" s="28" t="str">
        <f t="shared" si="37"/>
        <v>No</v>
      </c>
      <c r="C321" s="36">
        <f t="shared" si="38"/>
        <v>-1481.2958826247943</v>
      </c>
      <c r="D321">
        <v>313</v>
      </c>
      <c r="E321" s="24">
        <f t="shared" si="44"/>
        <v>5.7525539887137711E-11</v>
      </c>
      <c r="F321" s="38">
        <f t="shared" si="39"/>
        <v>-1154.9225436291504</v>
      </c>
      <c r="G321" s="24">
        <f t="shared" si="40"/>
        <v>0</v>
      </c>
      <c r="H321" s="38">
        <f t="shared" si="41"/>
        <v>0</v>
      </c>
      <c r="I321" s="39">
        <f t="shared" si="42"/>
        <v>0</v>
      </c>
      <c r="J321" s="24">
        <f t="shared" si="43"/>
        <v>5.7525539887137711E-11</v>
      </c>
    </row>
    <row r="322" spans="1:10" x14ac:dyDescent="0.3">
      <c r="A322" s="28" t="str">
        <f t="shared" si="36"/>
        <v>No</v>
      </c>
      <c r="B322" s="28" t="str">
        <f t="shared" si="37"/>
        <v>No</v>
      </c>
      <c r="C322" s="36">
        <f t="shared" si="38"/>
        <v>-1481.2958826247943</v>
      </c>
      <c r="D322">
        <v>314</v>
      </c>
      <c r="E322" s="24">
        <f t="shared" si="44"/>
        <v>5.7525539887137711E-11</v>
      </c>
      <c r="F322" s="38">
        <f t="shared" si="39"/>
        <v>-1154.9225436291504</v>
      </c>
      <c r="G322" s="24">
        <f t="shared" si="40"/>
        <v>0</v>
      </c>
      <c r="H322" s="38">
        <f t="shared" si="41"/>
        <v>0</v>
      </c>
      <c r="I322" s="39">
        <f t="shared" si="42"/>
        <v>0</v>
      </c>
      <c r="J322" s="24">
        <f t="shared" si="43"/>
        <v>5.7525539887137711E-11</v>
      </c>
    </row>
    <row r="323" spans="1:10" x14ac:dyDescent="0.3">
      <c r="A323" s="28" t="str">
        <f t="shared" si="36"/>
        <v>No</v>
      </c>
      <c r="B323" s="28" t="str">
        <f t="shared" si="37"/>
        <v>No</v>
      </c>
      <c r="C323" s="36">
        <f t="shared" si="38"/>
        <v>-1481.2958826247943</v>
      </c>
      <c r="D323">
        <v>315</v>
      </c>
      <c r="E323" s="24">
        <f t="shared" si="44"/>
        <v>5.7525539887137711E-11</v>
      </c>
      <c r="F323" s="38">
        <f t="shared" si="39"/>
        <v>-1154.9225436291504</v>
      </c>
      <c r="G323" s="24">
        <f t="shared" si="40"/>
        <v>0</v>
      </c>
      <c r="H323" s="38">
        <f t="shared" si="41"/>
        <v>0</v>
      </c>
      <c r="I323" s="39">
        <f t="shared" si="42"/>
        <v>0</v>
      </c>
      <c r="J323" s="24">
        <f t="shared" si="43"/>
        <v>5.7525539887137711E-11</v>
      </c>
    </row>
    <row r="324" spans="1:10" x14ac:dyDescent="0.3">
      <c r="A324" s="28" t="str">
        <f t="shared" si="36"/>
        <v>No</v>
      </c>
      <c r="B324" s="28" t="str">
        <f t="shared" si="37"/>
        <v>No</v>
      </c>
      <c r="C324" s="36">
        <f t="shared" si="38"/>
        <v>-1481.2958826247943</v>
      </c>
      <c r="D324">
        <v>316</v>
      </c>
      <c r="E324" s="24">
        <f t="shared" si="44"/>
        <v>5.7525539887137711E-11</v>
      </c>
      <c r="F324" s="38">
        <f t="shared" si="39"/>
        <v>-1154.9225436291504</v>
      </c>
      <c r="G324" s="24">
        <f t="shared" si="40"/>
        <v>0</v>
      </c>
      <c r="H324" s="38">
        <f t="shared" si="41"/>
        <v>0</v>
      </c>
      <c r="I324" s="39">
        <f t="shared" si="42"/>
        <v>0</v>
      </c>
      <c r="J324" s="24">
        <f t="shared" si="43"/>
        <v>5.7525539887137711E-11</v>
      </c>
    </row>
    <row r="325" spans="1:10" x14ac:dyDescent="0.3">
      <c r="A325" s="28" t="str">
        <f t="shared" si="36"/>
        <v>No</v>
      </c>
      <c r="B325" s="28" t="str">
        <f t="shared" si="37"/>
        <v>No</v>
      </c>
      <c r="C325" s="36">
        <f t="shared" si="38"/>
        <v>-1481.2958826247943</v>
      </c>
      <c r="D325">
        <v>317</v>
      </c>
      <c r="E325" s="24">
        <f t="shared" si="44"/>
        <v>5.7525539887137711E-11</v>
      </c>
      <c r="F325" s="38">
        <f t="shared" si="39"/>
        <v>-1154.9225436291504</v>
      </c>
      <c r="G325" s="24">
        <f t="shared" si="40"/>
        <v>0</v>
      </c>
      <c r="H325" s="38">
        <f t="shared" si="41"/>
        <v>0</v>
      </c>
      <c r="I325" s="39">
        <f t="shared" si="42"/>
        <v>0</v>
      </c>
      <c r="J325" s="24">
        <f t="shared" si="43"/>
        <v>5.7525539887137711E-11</v>
      </c>
    </row>
    <row r="326" spans="1:10" x14ac:dyDescent="0.3">
      <c r="A326" s="28" t="str">
        <f t="shared" si="36"/>
        <v>No</v>
      </c>
      <c r="B326" s="28" t="str">
        <f t="shared" si="37"/>
        <v>No</v>
      </c>
      <c r="C326" s="36">
        <f t="shared" si="38"/>
        <v>-1481.2958826247943</v>
      </c>
      <c r="D326">
        <v>318</v>
      </c>
      <c r="E326" s="24">
        <f t="shared" si="44"/>
        <v>5.7525539887137711E-11</v>
      </c>
      <c r="F326" s="38">
        <f t="shared" si="39"/>
        <v>-1154.9225436291504</v>
      </c>
      <c r="G326" s="24">
        <f t="shared" si="40"/>
        <v>0</v>
      </c>
      <c r="H326" s="38">
        <f t="shared" si="41"/>
        <v>0</v>
      </c>
      <c r="I326" s="39">
        <f t="shared" si="42"/>
        <v>0</v>
      </c>
      <c r="J326" s="24">
        <f t="shared" si="43"/>
        <v>5.7525539887137711E-11</v>
      </c>
    </row>
    <row r="327" spans="1:10" x14ac:dyDescent="0.3">
      <c r="A327" s="28" t="str">
        <f t="shared" si="36"/>
        <v>No</v>
      </c>
      <c r="B327" s="28" t="str">
        <f t="shared" si="37"/>
        <v>No</v>
      </c>
      <c r="C327" s="36">
        <f t="shared" si="38"/>
        <v>-1481.2958826247943</v>
      </c>
      <c r="D327">
        <v>319</v>
      </c>
      <c r="E327" s="24">
        <f t="shared" si="44"/>
        <v>5.7525539887137711E-11</v>
      </c>
      <c r="F327" s="38">
        <f t="shared" si="39"/>
        <v>-1154.9225436291504</v>
      </c>
      <c r="G327" s="24">
        <f t="shared" si="40"/>
        <v>0</v>
      </c>
      <c r="H327" s="38">
        <f t="shared" si="41"/>
        <v>0</v>
      </c>
      <c r="I327" s="39">
        <f t="shared" si="42"/>
        <v>0</v>
      </c>
      <c r="J327" s="24">
        <f t="shared" si="43"/>
        <v>5.7525539887137711E-11</v>
      </c>
    </row>
    <row r="328" spans="1:10" x14ac:dyDescent="0.3">
      <c r="A328" s="28" t="str">
        <f t="shared" si="36"/>
        <v>No</v>
      </c>
      <c r="B328" s="28" t="str">
        <f t="shared" si="37"/>
        <v>No</v>
      </c>
      <c r="C328" s="36">
        <f t="shared" si="38"/>
        <v>-1481.2958826247943</v>
      </c>
      <c r="D328">
        <v>320</v>
      </c>
      <c r="E328" s="24">
        <f t="shared" si="44"/>
        <v>5.7525539887137711E-11</v>
      </c>
      <c r="F328" s="38">
        <f t="shared" si="39"/>
        <v>-1154.9225436291504</v>
      </c>
      <c r="G328" s="24">
        <f t="shared" si="40"/>
        <v>0</v>
      </c>
      <c r="H328" s="38">
        <f t="shared" si="41"/>
        <v>0</v>
      </c>
      <c r="I328" s="39">
        <f t="shared" si="42"/>
        <v>0</v>
      </c>
      <c r="J328" s="24">
        <f t="shared" si="43"/>
        <v>5.7525539887137711E-11</v>
      </c>
    </row>
    <row r="329" spans="1:10" x14ac:dyDescent="0.3">
      <c r="A329" s="28" t="str">
        <f t="shared" ref="A329:A368" si="45">IF(D329&lt;=YearsFixed*12,"Yes","No")</f>
        <v>No</v>
      </c>
      <c r="B329" s="28" t="str">
        <f t="shared" ref="B329:B368" si="46">IF(D329-1=YearsFixed*12,"Yes","No")</f>
        <v>No</v>
      </c>
      <c r="C329" s="36">
        <f t="shared" ref="C329:C368" si="47">IF(A329="yes",PMT(ArmFixedRate/12,ArmTotalTerm*12,Original,0),IF(B329="yes",PMT(MAX(ArmFloor/12,(ProjectedIndex+ArmMargin)/12),(ArmTotalTerm-YearsFixed)*12,J328,0),C328))</f>
        <v>-1481.2958826247943</v>
      </c>
      <c r="D329">
        <v>321</v>
      </c>
      <c r="E329" s="24">
        <f t="shared" si="44"/>
        <v>5.7525539887137711E-11</v>
      </c>
      <c r="F329" s="38">
        <f t="shared" ref="F329:F368" si="48">IF(years="Interest Only",-Original*interestrate/12,IF(years="ARM",C329*IF(D329/12&gt;ArmTotalTerm,0,1),IF(E329&gt;0,PMT(interestrate/12,years*12,Original,0),0)))</f>
        <v>-1154.9225436291504</v>
      </c>
      <c r="G329" s="24">
        <f t="shared" ref="G329:G368" si="49">IF(years="ARM",IF(A329="yes",E329*ArmFixedRate/12,MAX(ArmFloor,(ArmMargin+ProjectedIndex))*E329/12),interestrate/12*E329)*IF(E329&gt;0.01,1,0)</f>
        <v>0</v>
      </c>
      <c r="H329" s="38">
        <f t="shared" ref="H329:H368" si="50">MIN(E329,(-F329-G329))*IF(E329&gt;0.01,1,0)</f>
        <v>0</v>
      </c>
      <c r="I329" s="39">
        <f t="shared" ref="I329:I368" si="51">MIN(prepayment,E329-H329)</f>
        <v>0</v>
      </c>
      <c r="J329" s="24">
        <f t="shared" ref="J329:J368" si="52">(E329-H329-I329)*IF(Balloon?="yes",IF(BalloonYear*12+1=D329,0,1),1)</f>
        <v>5.7525539887137711E-11</v>
      </c>
    </row>
    <row r="330" spans="1:10" x14ac:dyDescent="0.3">
      <c r="A330" s="28" t="str">
        <f t="shared" si="45"/>
        <v>No</v>
      </c>
      <c r="B330" s="28" t="str">
        <f t="shared" si="46"/>
        <v>No</v>
      </c>
      <c r="C330" s="36">
        <f t="shared" si="47"/>
        <v>-1481.2958826247943</v>
      </c>
      <c r="D330">
        <v>322</v>
      </c>
      <c r="E330" s="24">
        <f t="shared" ref="E330:E368" si="53">MAX(0,J329)*IF(Balloon?="yes",IF(BalloonYear*12+1=D330,0,1),1)</f>
        <v>5.7525539887137711E-11</v>
      </c>
      <c r="F330" s="38">
        <f t="shared" si="48"/>
        <v>-1154.9225436291504</v>
      </c>
      <c r="G330" s="24">
        <f t="shared" si="49"/>
        <v>0</v>
      </c>
      <c r="H330" s="38">
        <f t="shared" si="50"/>
        <v>0</v>
      </c>
      <c r="I330" s="39">
        <f t="shared" si="51"/>
        <v>0</v>
      </c>
      <c r="J330" s="24">
        <f t="shared" si="52"/>
        <v>5.7525539887137711E-11</v>
      </c>
    </row>
    <row r="331" spans="1:10" x14ac:dyDescent="0.3">
      <c r="A331" s="28" t="str">
        <f t="shared" si="45"/>
        <v>No</v>
      </c>
      <c r="B331" s="28" t="str">
        <f t="shared" si="46"/>
        <v>No</v>
      </c>
      <c r="C331" s="36">
        <f t="shared" si="47"/>
        <v>-1481.2958826247943</v>
      </c>
      <c r="D331">
        <v>323</v>
      </c>
      <c r="E331" s="24">
        <f t="shared" si="53"/>
        <v>5.7525539887137711E-11</v>
      </c>
      <c r="F331" s="38">
        <f t="shared" si="48"/>
        <v>-1154.9225436291504</v>
      </c>
      <c r="G331" s="24">
        <f t="shared" si="49"/>
        <v>0</v>
      </c>
      <c r="H331" s="38">
        <f t="shared" si="50"/>
        <v>0</v>
      </c>
      <c r="I331" s="39">
        <f t="shared" si="51"/>
        <v>0</v>
      </c>
      <c r="J331" s="24">
        <f t="shared" si="52"/>
        <v>5.7525539887137711E-11</v>
      </c>
    </row>
    <row r="332" spans="1:10" x14ac:dyDescent="0.3">
      <c r="A332" s="28" t="str">
        <f t="shared" si="45"/>
        <v>No</v>
      </c>
      <c r="B332" s="28" t="str">
        <f t="shared" si="46"/>
        <v>No</v>
      </c>
      <c r="C332" s="36">
        <f t="shared" si="47"/>
        <v>-1481.2958826247943</v>
      </c>
      <c r="D332">
        <v>324</v>
      </c>
      <c r="E332" s="24">
        <f t="shared" si="53"/>
        <v>5.7525539887137711E-11</v>
      </c>
      <c r="F332" s="38">
        <f t="shared" si="48"/>
        <v>-1154.9225436291504</v>
      </c>
      <c r="G332" s="24">
        <f t="shared" si="49"/>
        <v>0</v>
      </c>
      <c r="H332" s="38">
        <f t="shared" si="50"/>
        <v>0</v>
      </c>
      <c r="I332" s="39">
        <f t="shared" si="51"/>
        <v>0</v>
      </c>
      <c r="J332" s="24">
        <f t="shared" si="52"/>
        <v>5.7525539887137711E-11</v>
      </c>
    </row>
    <row r="333" spans="1:10" x14ac:dyDescent="0.3">
      <c r="A333" s="28" t="str">
        <f t="shared" si="45"/>
        <v>No</v>
      </c>
      <c r="B333" s="28" t="str">
        <f t="shared" si="46"/>
        <v>No</v>
      </c>
      <c r="C333" s="36">
        <f t="shared" si="47"/>
        <v>-1481.2958826247943</v>
      </c>
      <c r="D333">
        <v>325</v>
      </c>
      <c r="E333" s="24">
        <f t="shared" si="53"/>
        <v>5.7525539887137711E-11</v>
      </c>
      <c r="F333" s="38">
        <f t="shared" si="48"/>
        <v>-1154.9225436291504</v>
      </c>
      <c r="G333" s="24">
        <f t="shared" si="49"/>
        <v>0</v>
      </c>
      <c r="H333" s="38">
        <f t="shared" si="50"/>
        <v>0</v>
      </c>
      <c r="I333" s="39">
        <f t="shared" si="51"/>
        <v>0</v>
      </c>
      <c r="J333" s="24">
        <f t="shared" si="52"/>
        <v>5.7525539887137711E-11</v>
      </c>
    </row>
    <row r="334" spans="1:10" x14ac:dyDescent="0.3">
      <c r="A334" s="28" t="str">
        <f t="shared" si="45"/>
        <v>No</v>
      </c>
      <c r="B334" s="28" t="str">
        <f t="shared" si="46"/>
        <v>No</v>
      </c>
      <c r="C334" s="36">
        <f t="shared" si="47"/>
        <v>-1481.2958826247943</v>
      </c>
      <c r="D334">
        <v>326</v>
      </c>
      <c r="E334" s="24">
        <f t="shared" si="53"/>
        <v>5.7525539887137711E-11</v>
      </c>
      <c r="F334" s="38">
        <f t="shared" si="48"/>
        <v>-1154.9225436291504</v>
      </c>
      <c r="G334" s="24">
        <f t="shared" si="49"/>
        <v>0</v>
      </c>
      <c r="H334" s="38">
        <f t="shared" si="50"/>
        <v>0</v>
      </c>
      <c r="I334" s="39">
        <f t="shared" si="51"/>
        <v>0</v>
      </c>
      <c r="J334" s="24">
        <f t="shared" si="52"/>
        <v>5.7525539887137711E-11</v>
      </c>
    </row>
    <row r="335" spans="1:10" x14ac:dyDescent="0.3">
      <c r="A335" s="28" t="str">
        <f t="shared" si="45"/>
        <v>No</v>
      </c>
      <c r="B335" s="28" t="str">
        <f t="shared" si="46"/>
        <v>No</v>
      </c>
      <c r="C335" s="36">
        <f t="shared" si="47"/>
        <v>-1481.2958826247943</v>
      </c>
      <c r="D335">
        <v>327</v>
      </c>
      <c r="E335" s="24">
        <f t="shared" si="53"/>
        <v>5.7525539887137711E-11</v>
      </c>
      <c r="F335" s="38">
        <f t="shared" si="48"/>
        <v>-1154.9225436291504</v>
      </c>
      <c r="G335" s="24">
        <f t="shared" si="49"/>
        <v>0</v>
      </c>
      <c r="H335" s="38">
        <f t="shared" si="50"/>
        <v>0</v>
      </c>
      <c r="I335" s="39">
        <f t="shared" si="51"/>
        <v>0</v>
      </c>
      <c r="J335" s="24">
        <f t="shared" si="52"/>
        <v>5.7525539887137711E-11</v>
      </c>
    </row>
    <row r="336" spans="1:10" x14ac:dyDescent="0.3">
      <c r="A336" s="28" t="str">
        <f t="shared" si="45"/>
        <v>No</v>
      </c>
      <c r="B336" s="28" t="str">
        <f t="shared" si="46"/>
        <v>No</v>
      </c>
      <c r="C336" s="36">
        <f t="shared" si="47"/>
        <v>-1481.2958826247943</v>
      </c>
      <c r="D336">
        <v>328</v>
      </c>
      <c r="E336" s="24">
        <f t="shared" si="53"/>
        <v>5.7525539887137711E-11</v>
      </c>
      <c r="F336" s="38">
        <f t="shared" si="48"/>
        <v>-1154.9225436291504</v>
      </c>
      <c r="G336" s="24">
        <f t="shared" si="49"/>
        <v>0</v>
      </c>
      <c r="H336" s="38">
        <f t="shared" si="50"/>
        <v>0</v>
      </c>
      <c r="I336" s="39">
        <f t="shared" si="51"/>
        <v>0</v>
      </c>
      <c r="J336" s="24">
        <f t="shared" si="52"/>
        <v>5.7525539887137711E-11</v>
      </c>
    </row>
    <row r="337" spans="1:10" x14ac:dyDescent="0.3">
      <c r="A337" s="28" t="str">
        <f t="shared" si="45"/>
        <v>No</v>
      </c>
      <c r="B337" s="28" t="str">
        <f t="shared" si="46"/>
        <v>No</v>
      </c>
      <c r="C337" s="36">
        <f t="shared" si="47"/>
        <v>-1481.2958826247943</v>
      </c>
      <c r="D337">
        <v>329</v>
      </c>
      <c r="E337" s="24">
        <f t="shared" si="53"/>
        <v>5.7525539887137711E-11</v>
      </c>
      <c r="F337" s="38">
        <f t="shared" si="48"/>
        <v>-1154.9225436291504</v>
      </c>
      <c r="G337" s="24">
        <f t="shared" si="49"/>
        <v>0</v>
      </c>
      <c r="H337" s="38">
        <f t="shared" si="50"/>
        <v>0</v>
      </c>
      <c r="I337" s="39">
        <f t="shared" si="51"/>
        <v>0</v>
      </c>
      <c r="J337" s="24">
        <f t="shared" si="52"/>
        <v>5.7525539887137711E-11</v>
      </c>
    </row>
    <row r="338" spans="1:10" x14ac:dyDescent="0.3">
      <c r="A338" s="28" t="str">
        <f t="shared" si="45"/>
        <v>No</v>
      </c>
      <c r="B338" s="28" t="str">
        <f t="shared" si="46"/>
        <v>No</v>
      </c>
      <c r="C338" s="36">
        <f t="shared" si="47"/>
        <v>-1481.2958826247943</v>
      </c>
      <c r="D338">
        <v>330</v>
      </c>
      <c r="E338" s="24">
        <f t="shared" si="53"/>
        <v>5.7525539887137711E-11</v>
      </c>
      <c r="F338" s="38">
        <f t="shared" si="48"/>
        <v>-1154.9225436291504</v>
      </c>
      <c r="G338" s="24">
        <f t="shared" si="49"/>
        <v>0</v>
      </c>
      <c r="H338" s="38">
        <f t="shared" si="50"/>
        <v>0</v>
      </c>
      <c r="I338" s="39">
        <f t="shared" si="51"/>
        <v>0</v>
      </c>
      <c r="J338" s="24">
        <f t="shared" si="52"/>
        <v>5.7525539887137711E-11</v>
      </c>
    </row>
    <row r="339" spans="1:10" x14ac:dyDescent="0.3">
      <c r="A339" s="28" t="str">
        <f t="shared" si="45"/>
        <v>No</v>
      </c>
      <c r="B339" s="28" t="str">
        <f t="shared" si="46"/>
        <v>No</v>
      </c>
      <c r="C339" s="36">
        <f t="shared" si="47"/>
        <v>-1481.2958826247943</v>
      </c>
      <c r="D339">
        <v>331</v>
      </c>
      <c r="E339" s="24">
        <f t="shared" si="53"/>
        <v>5.7525539887137711E-11</v>
      </c>
      <c r="F339" s="38">
        <f t="shared" si="48"/>
        <v>-1154.9225436291504</v>
      </c>
      <c r="G339" s="24">
        <f t="shared" si="49"/>
        <v>0</v>
      </c>
      <c r="H339" s="38">
        <f t="shared" si="50"/>
        <v>0</v>
      </c>
      <c r="I339" s="39">
        <f t="shared" si="51"/>
        <v>0</v>
      </c>
      <c r="J339" s="24">
        <f t="shared" si="52"/>
        <v>5.7525539887137711E-11</v>
      </c>
    </row>
    <row r="340" spans="1:10" x14ac:dyDescent="0.3">
      <c r="A340" s="28" t="str">
        <f t="shared" si="45"/>
        <v>No</v>
      </c>
      <c r="B340" s="28" t="str">
        <f t="shared" si="46"/>
        <v>No</v>
      </c>
      <c r="C340" s="36">
        <f t="shared" si="47"/>
        <v>-1481.2958826247943</v>
      </c>
      <c r="D340">
        <v>332</v>
      </c>
      <c r="E340" s="24">
        <f t="shared" si="53"/>
        <v>5.7525539887137711E-11</v>
      </c>
      <c r="F340" s="38">
        <f t="shared" si="48"/>
        <v>-1154.9225436291504</v>
      </c>
      <c r="G340" s="24">
        <f t="shared" si="49"/>
        <v>0</v>
      </c>
      <c r="H340" s="38">
        <f t="shared" si="50"/>
        <v>0</v>
      </c>
      <c r="I340" s="39">
        <f t="shared" si="51"/>
        <v>0</v>
      </c>
      <c r="J340" s="24">
        <f t="shared" si="52"/>
        <v>5.7525539887137711E-11</v>
      </c>
    </row>
    <row r="341" spans="1:10" x14ac:dyDescent="0.3">
      <c r="A341" s="28" t="str">
        <f t="shared" si="45"/>
        <v>No</v>
      </c>
      <c r="B341" s="28" t="str">
        <f t="shared" si="46"/>
        <v>No</v>
      </c>
      <c r="C341" s="36">
        <f t="shared" si="47"/>
        <v>-1481.2958826247943</v>
      </c>
      <c r="D341">
        <v>333</v>
      </c>
      <c r="E341" s="24">
        <f t="shared" si="53"/>
        <v>5.7525539887137711E-11</v>
      </c>
      <c r="F341" s="38">
        <f t="shared" si="48"/>
        <v>-1154.9225436291504</v>
      </c>
      <c r="G341" s="24">
        <f t="shared" si="49"/>
        <v>0</v>
      </c>
      <c r="H341" s="38">
        <f t="shared" si="50"/>
        <v>0</v>
      </c>
      <c r="I341" s="39">
        <f t="shared" si="51"/>
        <v>0</v>
      </c>
      <c r="J341" s="24">
        <f t="shared" si="52"/>
        <v>5.7525539887137711E-11</v>
      </c>
    </row>
    <row r="342" spans="1:10" x14ac:dyDescent="0.3">
      <c r="A342" s="28" t="str">
        <f t="shared" si="45"/>
        <v>No</v>
      </c>
      <c r="B342" s="28" t="str">
        <f t="shared" si="46"/>
        <v>No</v>
      </c>
      <c r="C342" s="36">
        <f t="shared" si="47"/>
        <v>-1481.2958826247943</v>
      </c>
      <c r="D342">
        <v>334</v>
      </c>
      <c r="E342" s="24">
        <f t="shared" si="53"/>
        <v>5.7525539887137711E-11</v>
      </c>
      <c r="F342" s="38">
        <f t="shared" si="48"/>
        <v>-1154.9225436291504</v>
      </c>
      <c r="G342" s="24">
        <f t="shared" si="49"/>
        <v>0</v>
      </c>
      <c r="H342" s="38">
        <f t="shared" si="50"/>
        <v>0</v>
      </c>
      <c r="I342" s="39">
        <f t="shared" si="51"/>
        <v>0</v>
      </c>
      <c r="J342" s="24">
        <f t="shared" si="52"/>
        <v>5.7525539887137711E-11</v>
      </c>
    </row>
    <row r="343" spans="1:10" x14ac:dyDescent="0.3">
      <c r="A343" s="28" t="str">
        <f t="shared" si="45"/>
        <v>No</v>
      </c>
      <c r="B343" s="28" t="str">
        <f t="shared" si="46"/>
        <v>No</v>
      </c>
      <c r="C343" s="36">
        <f t="shared" si="47"/>
        <v>-1481.2958826247943</v>
      </c>
      <c r="D343">
        <v>335</v>
      </c>
      <c r="E343" s="24">
        <f t="shared" si="53"/>
        <v>5.7525539887137711E-11</v>
      </c>
      <c r="F343" s="38">
        <f t="shared" si="48"/>
        <v>-1154.9225436291504</v>
      </c>
      <c r="G343" s="24">
        <f t="shared" si="49"/>
        <v>0</v>
      </c>
      <c r="H343" s="38">
        <f t="shared" si="50"/>
        <v>0</v>
      </c>
      <c r="I343" s="39">
        <f t="shared" si="51"/>
        <v>0</v>
      </c>
      <c r="J343" s="24">
        <f t="shared" si="52"/>
        <v>5.7525539887137711E-11</v>
      </c>
    </row>
    <row r="344" spans="1:10" x14ac:dyDescent="0.3">
      <c r="A344" s="28" t="str">
        <f t="shared" si="45"/>
        <v>No</v>
      </c>
      <c r="B344" s="28" t="str">
        <f t="shared" si="46"/>
        <v>No</v>
      </c>
      <c r="C344" s="36">
        <f t="shared" si="47"/>
        <v>-1481.2958826247943</v>
      </c>
      <c r="D344">
        <v>336</v>
      </c>
      <c r="E344" s="24">
        <f t="shared" si="53"/>
        <v>5.7525539887137711E-11</v>
      </c>
      <c r="F344" s="38">
        <f t="shared" si="48"/>
        <v>-1154.9225436291504</v>
      </c>
      <c r="G344" s="24">
        <f t="shared" si="49"/>
        <v>0</v>
      </c>
      <c r="H344" s="38">
        <f t="shared" si="50"/>
        <v>0</v>
      </c>
      <c r="I344" s="39">
        <f t="shared" si="51"/>
        <v>0</v>
      </c>
      <c r="J344" s="24">
        <f t="shared" si="52"/>
        <v>5.7525539887137711E-11</v>
      </c>
    </row>
    <row r="345" spans="1:10" x14ac:dyDescent="0.3">
      <c r="A345" s="28" t="str">
        <f t="shared" si="45"/>
        <v>No</v>
      </c>
      <c r="B345" s="28" t="str">
        <f t="shared" si="46"/>
        <v>No</v>
      </c>
      <c r="C345" s="36">
        <f t="shared" si="47"/>
        <v>-1481.2958826247943</v>
      </c>
      <c r="D345">
        <v>337</v>
      </c>
      <c r="E345" s="24">
        <f t="shared" si="53"/>
        <v>5.7525539887137711E-11</v>
      </c>
      <c r="F345" s="38">
        <f t="shared" si="48"/>
        <v>-1154.9225436291504</v>
      </c>
      <c r="G345" s="24">
        <f t="shared" si="49"/>
        <v>0</v>
      </c>
      <c r="H345" s="38">
        <f t="shared" si="50"/>
        <v>0</v>
      </c>
      <c r="I345" s="39">
        <f t="shared" si="51"/>
        <v>0</v>
      </c>
      <c r="J345" s="24">
        <f t="shared" si="52"/>
        <v>5.7525539887137711E-11</v>
      </c>
    </row>
    <row r="346" spans="1:10" x14ac:dyDescent="0.3">
      <c r="A346" s="28" t="str">
        <f t="shared" si="45"/>
        <v>No</v>
      </c>
      <c r="B346" s="28" t="str">
        <f t="shared" si="46"/>
        <v>No</v>
      </c>
      <c r="C346" s="36">
        <f t="shared" si="47"/>
        <v>-1481.2958826247943</v>
      </c>
      <c r="D346">
        <v>338</v>
      </c>
      <c r="E346" s="24">
        <f t="shared" si="53"/>
        <v>5.7525539887137711E-11</v>
      </c>
      <c r="F346" s="38">
        <f t="shared" si="48"/>
        <v>-1154.9225436291504</v>
      </c>
      <c r="G346" s="24">
        <f t="shared" si="49"/>
        <v>0</v>
      </c>
      <c r="H346" s="38">
        <f t="shared" si="50"/>
        <v>0</v>
      </c>
      <c r="I346" s="39">
        <f t="shared" si="51"/>
        <v>0</v>
      </c>
      <c r="J346" s="24">
        <f t="shared" si="52"/>
        <v>5.7525539887137711E-11</v>
      </c>
    </row>
    <row r="347" spans="1:10" x14ac:dyDescent="0.3">
      <c r="A347" s="28" t="str">
        <f t="shared" si="45"/>
        <v>No</v>
      </c>
      <c r="B347" s="28" t="str">
        <f t="shared" si="46"/>
        <v>No</v>
      </c>
      <c r="C347" s="36">
        <f t="shared" si="47"/>
        <v>-1481.2958826247943</v>
      </c>
      <c r="D347">
        <v>339</v>
      </c>
      <c r="E347" s="24">
        <f t="shared" si="53"/>
        <v>5.7525539887137711E-11</v>
      </c>
      <c r="F347" s="38">
        <f t="shared" si="48"/>
        <v>-1154.9225436291504</v>
      </c>
      <c r="G347" s="24">
        <f t="shared" si="49"/>
        <v>0</v>
      </c>
      <c r="H347" s="38">
        <f t="shared" si="50"/>
        <v>0</v>
      </c>
      <c r="I347" s="39">
        <f t="shared" si="51"/>
        <v>0</v>
      </c>
      <c r="J347" s="24">
        <f t="shared" si="52"/>
        <v>5.7525539887137711E-11</v>
      </c>
    </row>
    <row r="348" spans="1:10" x14ac:dyDescent="0.3">
      <c r="A348" s="28" t="str">
        <f t="shared" si="45"/>
        <v>No</v>
      </c>
      <c r="B348" s="28" t="str">
        <f t="shared" si="46"/>
        <v>No</v>
      </c>
      <c r="C348" s="36">
        <f t="shared" si="47"/>
        <v>-1481.2958826247943</v>
      </c>
      <c r="D348">
        <v>340</v>
      </c>
      <c r="E348" s="24">
        <f t="shared" si="53"/>
        <v>5.7525539887137711E-11</v>
      </c>
      <c r="F348" s="38">
        <f t="shared" si="48"/>
        <v>-1154.9225436291504</v>
      </c>
      <c r="G348" s="24">
        <f t="shared" si="49"/>
        <v>0</v>
      </c>
      <c r="H348" s="38">
        <f t="shared" si="50"/>
        <v>0</v>
      </c>
      <c r="I348" s="39">
        <f t="shared" si="51"/>
        <v>0</v>
      </c>
      <c r="J348" s="24">
        <f t="shared" si="52"/>
        <v>5.7525539887137711E-11</v>
      </c>
    </row>
    <row r="349" spans="1:10" x14ac:dyDescent="0.3">
      <c r="A349" s="28" t="str">
        <f t="shared" si="45"/>
        <v>No</v>
      </c>
      <c r="B349" s="28" t="str">
        <f t="shared" si="46"/>
        <v>No</v>
      </c>
      <c r="C349" s="36">
        <f t="shared" si="47"/>
        <v>-1481.2958826247943</v>
      </c>
      <c r="D349">
        <v>341</v>
      </c>
      <c r="E349" s="24">
        <f t="shared" si="53"/>
        <v>5.7525539887137711E-11</v>
      </c>
      <c r="F349" s="38">
        <f t="shared" si="48"/>
        <v>-1154.9225436291504</v>
      </c>
      <c r="G349" s="24">
        <f t="shared" si="49"/>
        <v>0</v>
      </c>
      <c r="H349" s="38">
        <f t="shared" si="50"/>
        <v>0</v>
      </c>
      <c r="I349" s="39">
        <f t="shared" si="51"/>
        <v>0</v>
      </c>
      <c r="J349" s="24">
        <f t="shared" si="52"/>
        <v>5.7525539887137711E-11</v>
      </c>
    </row>
    <row r="350" spans="1:10" x14ac:dyDescent="0.3">
      <c r="A350" s="28" t="str">
        <f t="shared" si="45"/>
        <v>No</v>
      </c>
      <c r="B350" s="28" t="str">
        <f t="shared" si="46"/>
        <v>No</v>
      </c>
      <c r="C350" s="36">
        <f t="shared" si="47"/>
        <v>-1481.2958826247943</v>
      </c>
      <c r="D350">
        <v>342</v>
      </c>
      <c r="E350" s="24">
        <f t="shared" si="53"/>
        <v>5.7525539887137711E-11</v>
      </c>
      <c r="F350" s="38">
        <f t="shared" si="48"/>
        <v>-1154.9225436291504</v>
      </c>
      <c r="G350" s="24">
        <f t="shared" si="49"/>
        <v>0</v>
      </c>
      <c r="H350" s="38">
        <f t="shared" si="50"/>
        <v>0</v>
      </c>
      <c r="I350" s="39">
        <f t="shared" si="51"/>
        <v>0</v>
      </c>
      <c r="J350" s="24">
        <f t="shared" si="52"/>
        <v>5.7525539887137711E-11</v>
      </c>
    </row>
    <row r="351" spans="1:10" x14ac:dyDescent="0.3">
      <c r="A351" s="28" t="str">
        <f t="shared" si="45"/>
        <v>No</v>
      </c>
      <c r="B351" s="28" t="str">
        <f t="shared" si="46"/>
        <v>No</v>
      </c>
      <c r="C351" s="36">
        <f t="shared" si="47"/>
        <v>-1481.2958826247943</v>
      </c>
      <c r="D351">
        <v>343</v>
      </c>
      <c r="E351" s="24">
        <f t="shared" si="53"/>
        <v>5.7525539887137711E-11</v>
      </c>
      <c r="F351" s="38">
        <f t="shared" si="48"/>
        <v>-1154.9225436291504</v>
      </c>
      <c r="G351" s="24">
        <f t="shared" si="49"/>
        <v>0</v>
      </c>
      <c r="H351" s="38">
        <f t="shared" si="50"/>
        <v>0</v>
      </c>
      <c r="I351" s="39">
        <f t="shared" si="51"/>
        <v>0</v>
      </c>
      <c r="J351" s="24">
        <f t="shared" si="52"/>
        <v>5.7525539887137711E-11</v>
      </c>
    </row>
    <row r="352" spans="1:10" x14ac:dyDescent="0.3">
      <c r="A352" s="28" t="str">
        <f t="shared" si="45"/>
        <v>No</v>
      </c>
      <c r="B352" s="28" t="str">
        <f t="shared" si="46"/>
        <v>No</v>
      </c>
      <c r="C352" s="36">
        <f t="shared" si="47"/>
        <v>-1481.2958826247943</v>
      </c>
      <c r="D352">
        <v>344</v>
      </c>
      <c r="E352" s="24">
        <f t="shared" si="53"/>
        <v>5.7525539887137711E-11</v>
      </c>
      <c r="F352" s="38">
        <f t="shared" si="48"/>
        <v>-1154.9225436291504</v>
      </c>
      <c r="G352" s="24">
        <f t="shared" si="49"/>
        <v>0</v>
      </c>
      <c r="H352" s="38">
        <f t="shared" si="50"/>
        <v>0</v>
      </c>
      <c r="I352" s="39">
        <f t="shared" si="51"/>
        <v>0</v>
      </c>
      <c r="J352" s="24">
        <f t="shared" si="52"/>
        <v>5.7525539887137711E-11</v>
      </c>
    </row>
    <row r="353" spans="1:10" x14ac:dyDescent="0.3">
      <c r="A353" s="28" t="str">
        <f t="shared" si="45"/>
        <v>No</v>
      </c>
      <c r="B353" s="28" t="str">
        <f t="shared" si="46"/>
        <v>No</v>
      </c>
      <c r="C353" s="36">
        <f t="shared" si="47"/>
        <v>-1481.2958826247943</v>
      </c>
      <c r="D353">
        <v>345</v>
      </c>
      <c r="E353" s="24">
        <f t="shared" si="53"/>
        <v>5.7525539887137711E-11</v>
      </c>
      <c r="F353" s="38">
        <f t="shared" si="48"/>
        <v>-1154.9225436291504</v>
      </c>
      <c r="G353" s="24">
        <f t="shared" si="49"/>
        <v>0</v>
      </c>
      <c r="H353" s="38">
        <f t="shared" si="50"/>
        <v>0</v>
      </c>
      <c r="I353" s="39">
        <f t="shared" si="51"/>
        <v>0</v>
      </c>
      <c r="J353" s="24">
        <f t="shared" si="52"/>
        <v>5.7525539887137711E-11</v>
      </c>
    </row>
    <row r="354" spans="1:10" x14ac:dyDescent="0.3">
      <c r="A354" s="28" t="str">
        <f t="shared" si="45"/>
        <v>No</v>
      </c>
      <c r="B354" s="28" t="str">
        <f t="shared" si="46"/>
        <v>No</v>
      </c>
      <c r="C354" s="36">
        <f t="shared" si="47"/>
        <v>-1481.2958826247943</v>
      </c>
      <c r="D354">
        <v>346</v>
      </c>
      <c r="E354" s="24">
        <f t="shared" si="53"/>
        <v>5.7525539887137711E-11</v>
      </c>
      <c r="F354" s="38">
        <f t="shared" si="48"/>
        <v>-1154.9225436291504</v>
      </c>
      <c r="G354" s="24">
        <f t="shared" si="49"/>
        <v>0</v>
      </c>
      <c r="H354" s="38">
        <f t="shared" si="50"/>
        <v>0</v>
      </c>
      <c r="I354" s="39">
        <f t="shared" si="51"/>
        <v>0</v>
      </c>
      <c r="J354" s="24">
        <f t="shared" si="52"/>
        <v>5.7525539887137711E-11</v>
      </c>
    </row>
    <row r="355" spans="1:10" x14ac:dyDescent="0.3">
      <c r="A355" s="28" t="str">
        <f t="shared" si="45"/>
        <v>No</v>
      </c>
      <c r="B355" s="28" t="str">
        <f t="shared" si="46"/>
        <v>No</v>
      </c>
      <c r="C355" s="36">
        <f t="shared" si="47"/>
        <v>-1481.2958826247943</v>
      </c>
      <c r="D355">
        <v>347</v>
      </c>
      <c r="E355" s="24">
        <f t="shared" si="53"/>
        <v>5.7525539887137711E-11</v>
      </c>
      <c r="F355" s="38">
        <f t="shared" si="48"/>
        <v>-1154.9225436291504</v>
      </c>
      <c r="G355" s="24">
        <f t="shared" si="49"/>
        <v>0</v>
      </c>
      <c r="H355" s="38">
        <f t="shared" si="50"/>
        <v>0</v>
      </c>
      <c r="I355" s="39">
        <f t="shared" si="51"/>
        <v>0</v>
      </c>
      <c r="J355" s="24">
        <f t="shared" si="52"/>
        <v>5.7525539887137711E-11</v>
      </c>
    </row>
    <row r="356" spans="1:10" x14ac:dyDescent="0.3">
      <c r="A356" s="28" t="str">
        <f t="shared" si="45"/>
        <v>No</v>
      </c>
      <c r="B356" s="28" t="str">
        <f t="shared" si="46"/>
        <v>No</v>
      </c>
      <c r="C356" s="36">
        <f t="shared" si="47"/>
        <v>-1481.2958826247943</v>
      </c>
      <c r="D356">
        <v>348</v>
      </c>
      <c r="E356" s="24">
        <f t="shared" si="53"/>
        <v>5.7525539887137711E-11</v>
      </c>
      <c r="F356" s="38">
        <f t="shared" si="48"/>
        <v>-1154.9225436291504</v>
      </c>
      <c r="G356" s="24">
        <f t="shared" si="49"/>
        <v>0</v>
      </c>
      <c r="H356" s="38">
        <f t="shared" si="50"/>
        <v>0</v>
      </c>
      <c r="I356" s="39">
        <f t="shared" si="51"/>
        <v>0</v>
      </c>
      <c r="J356" s="24">
        <f t="shared" si="52"/>
        <v>5.7525539887137711E-11</v>
      </c>
    </row>
    <row r="357" spans="1:10" x14ac:dyDescent="0.3">
      <c r="A357" s="28" t="str">
        <f t="shared" si="45"/>
        <v>No</v>
      </c>
      <c r="B357" s="28" t="str">
        <f t="shared" si="46"/>
        <v>No</v>
      </c>
      <c r="C357" s="36">
        <f t="shared" si="47"/>
        <v>-1481.2958826247943</v>
      </c>
      <c r="D357">
        <v>349</v>
      </c>
      <c r="E357" s="24">
        <f t="shared" si="53"/>
        <v>5.7525539887137711E-11</v>
      </c>
      <c r="F357" s="38">
        <f t="shared" si="48"/>
        <v>-1154.9225436291504</v>
      </c>
      <c r="G357" s="24">
        <f t="shared" si="49"/>
        <v>0</v>
      </c>
      <c r="H357" s="38">
        <f t="shared" si="50"/>
        <v>0</v>
      </c>
      <c r="I357" s="39">
        <f t="shared" si="51"/>
        <v>0</v>
      </c>
      <c r="J357" s="24">
        <f t="shared" si="52"/>
        <v>5.7525539887137711E-11</v>
      </c>
    </row>
    <row r="358" spans="1:10" x14ac:dyDescent="0.3">
      <c r="A358" s="28" t="str">
        <f t="shared" si="45"/>
        <v>No</v>
      </c>
      <c r="B358" s="28" t="str">
        <f t="shared" si="46"/>
        <v>No</v>
      </c>
      <c r="C358" s="36">
        <f t="shared" si="47"/>
        <v>-1481.2958826247943</v>
      </c>
      <c r="D358">
        <v>350</v>
      </c>
      <c r="E358" s="24">
        <f t="shared" si="53"/>
        <v>5.7525539887137711E-11</v>
      </c>
      <c r="F358" s="38">
        <f t="shared" si="48"/>
        <v>-1154.9225436291504</v>
      </c>
      <c r="G358" s="24">
        <f t="shared" si="49"/>
        <v>0</v>
      </c>
      <c r="H358" s="38">
        <f t="shared" si="50"/>
        <v>0</v>
      </c>
      <c r="I358" s="39">
        <f t="shared" si="51"/>
        <v>0</v>
      </c>
      <c r="J358" s="24">
        <f t="shared" si="52"/>
        <v>5.7525539887137711E-11</v>
      </c>
    </row>
    <row r="359" spans="1:10" x14ac:dyDescent="0.3">
      <c r="A359" s="28" t="str">
        <f t="shared" si="45"/>
        <v>No</v>
      </c>
      <c r="B359" s="28" t="str">
        <f t="shared" si="46"/>
        <v>No</v>
      </c>
      <c r="C359" s="36">
        <f t="shared" si="47"/>
        <v>-1481.2958826247943</v>
      </c>
      <c r="D359">
        <v>351</v>
      </c>
      <c r="E359" s="24">
        <f t="shared" si="53"/>
        <v>5.7525539887137711E-11</v>
      </c>
      <c r="F359" s="38">
        <f t="shared" si="48"/>
        <v>-1154.9225436291504</v>
      </c>
      <c r="G359" s="24">
        <f t="shared" si="49"/>
        <v>0</v>
      </c>
      <c r="H359" s="38">
        <f t="shared" si="50"/>
        <v>0</v>
      </c>
      <c r="I359" s="39">
        <f t="shared" si="51"/>
        <v>0</v>
      </c>
      <c r="J359" s="24">
        <f t="shared" si="52"/>
        <v>5.7525539887137711E-11</v>
      </c>
    </row>
    <row r="360" spans="1:10" x14ac:dyDescent="0.3">
      <c r="A360" s="28" t="str">
        <f t="shared" si="45"/>
        <v>No</v>
      </c>
      <c r="B360" s="28" t="str">
        <f t="shared" si="46"/>
        <v>No</v>
      </c>
      <c r="C360" s="36">
        <f t="shared" si="47"/>
        <v>-1481.2958826247943</v>
      </c>
      <c r="D360">
        <v>352</v>
      </c>
      <c r="E360" s="24">
        <f t="shared" si="53"/>
        <v>5.7525539887137711E-11</v>
      </c>
      <c r="F360" s="38">
        <f t="shared" si="48"/>
        <v>-1154.9225436291504</v>
      </c>
      <c r="G360" s="24">
        <f t="shared" si="49"/>
        <v>0</v>
      </c>
      <c r="H360" s="38">
        <f t="shared" si="50"/>
        <v>0</v>
      </c>
      <c r="I360" s="39">
        <f t="shared" si="51"/>
        <v>0</v>
      </c>
      <c r="J360" s="24">
        <f t="shared" si="52"/>
        <v>5.7525539887137711E-11</v>
      </c>
    </row>
    <row r="361" spans="1:10" x14ac:dyDescent="0.3">
      <c r="A361" s="28" t="str">
        <f t="shared" si="45"/>
        <v>No</v>
      </c>
      <c r="B361" s="28" t="str">
        <f t="shared" si="46"/>
        <v>No</v>
      </c>
      <c r="C361" s="36">
        <f t="shared" si="47"/>
        <v>-1481.2958826247943</v>
      </c>
      <c r="D361">
        <v>353</v>
      </c>
      <c r="E361" s="24">
        <f t="shared" si="53"/>
        <v>5.7525539887137711E-11</v>
      </c>
      <c r="F361" s="38">
        <f t="shared" si="48"/>
        <v>-1154.9225436291504</v>
      </c>
      <c r="G361" s="24">
        <f t="shared" si="49"/>
        <v>0</v>
      </c>
      <c r="H361" s="38">
        <f t="shared" si="50"/>
        <v>0</v>
      </c>
      <c r="I361" s="39">
        <f t="shared" si="51"/>
        <v>0</v>
      </c>
      <c r="J361" s="24">
        <f t="shared" si="52"/>
        <v>5.7525539887137711E-11</v>
      </c>
    </row>
    <row r="362" spans="1:10" x14ac:dyDescent="0.3">
      <c r="A362" s="28" t="str">
        <f t="shared" si="45"/>
        <v>No</v>
      </c>
      <c r="B362" s="28" t="str">
        <f t="shared" si="46"/>
        <v>No</v>
      </c>
      <c r="C362" s="36">
        <f t="shared" si="47"/>
        <v>-1481.2958826247943</v>
      </c>
      <c r="D362">
        <v>354</v>
      </c>
      <c r="E362" s="24">
        <f t="shared" si="53"/>
        <v>5.7525539887137711E-11</v>
      </c>
      <c r="F362" s="38">
        <f t="shared" si="48"/>
        <v>-1154.9225436291504</v>
      </c>
      <c r="G362" s="24">
        <f t="shared" si="49"/>
        <v>0</v>
      </c>
      <c r="H362" s="38">
        <f t="shared" si="50"/>
        <v>0</v>
      </c>
      <c r="I362" s="39">
        <f t="shared" si="51"/>
        <v>0</v>
      </c>
      <c r="J362" s="24">
        <f t="shared" si="52"/>
        <v>5.7525539887137711E-11</v>
      </c>
    </row>
    <row r="363" spans="1:10" x14ac:dyDescent="0.3">
      <c r="A363" s="28" t="str">
        <f t="shared" si="45"/>
        <v>No</v>
      </c>
      <c r="B363" s="28" t="str">
        <f t="shared" si="46"/>
        <v>No</v>
      </c>
      <c r="C363" s="36">
        <f t="shared" si="47"/>
        <v>-1481.2958826247943</v>
      </c>
      <c r="D363">
        <v>355</v>
      </c>
      <c r="E363" s="24">
        <f t="shared" si="53"/>
        <v>5.7525539887137711E-11</v>
      </c>
      <c r="F363" s="38">
        <f t="shared" si="48"/>
        <v>-1154.9225436291504</v>
      </c>
      <c r="G363" s="24">
        <f t="shared" si="49"/>
        <v>0</v>
      </c>
      <c r="H363" s="38">
        <f t="shared" si="50"/>
        <v>0</v>
      </c>
      <c r="I363" s="39">
        <f t="shared" si="51"/>
        <v>0</v>
      </c>
      <c r="J363" s="24">
        <f t="shared" si="52"/>
        <v>5.7525539887137711E-11</v>
      </c>
    </row>
    <row r="364" spans="1:10" x14ac:dyDescent="0.3">
      <c r="A364" s="28" t="str">
        <f t="shared" si="45"/>
        <v>No</v>
      </c>
      <c r="B364" s="28" t="str">
        <f t="shared" si="46"/>
        <v>No</v>
      </c>
      <c r="C364" s="36">
        <f t="shared" si="47"/>
        <v>-1481.2958826247943</v>
      </c>
      <c r="D364">
        <v>356</v>
      </c>
      <c r="E364" s="24">
        <f t="shared" si="53"/>
        <v>5.7525539887137711E-11</v>
      </c>
      <c r="F364" s="38">
        <f t="shared" si="48"/>
        <v>-1154.9225436291504</v>
      </c>
      <c r="G364" s="24">
        <f t="shared" si="49"/>
        <v>0</v>
      </c>
      <c r="H364" s="38">
        <f t="shared" si="50"/>
        <v>0</v>
      </c>
      <c r="I364" s="39">
        <f t="shared" si="51"/>
        <v>0</v>
      </c>
      <c r="J364" s="24">
        <f t="shared" si="52"/>
        <v>5.7525539887137711E-11</v>
      </c>
    </row>
    <row r="365" spans="1:10" x14ac:dyDescent="0.3">
      <c r="A365" s="28" t="str">
        <f t="shared" si="45"/>
        <v>No</v>
      </c>
      <c r="B365" s="28" t="str">
        <f t="shared" si="46"/>
        <v>No</v>
      </c>
      <c r="C365" s="36">
        <f t="shared" si="47"/>
        <v>-1481.2958826247943</v>
      </c>
      <c r="D365">
        <v>357</v>
      </c>
      <c r="E365" s="24">
        <f t="shared" si="53"/>
        <v>5.7525539887137711E-11</v>
      </c>
      <c r="F365" s="38">
        <f t="shared" si="48"/>
        <v>-1154.9225436291504</v>
      </c>
      <c r="G365" s="24">
        <f t="shared" si="49"/>
        <v>0</v>
      </c>
      <c r="H365" s="38">
        <f t="shared" si="50"/>
        <v>0</v>
      </c>
      <c r="I365" s="39">
        <f t="shared" si="51"/>
        <v>0</v>
      </c>
      <c r="J365" s="24">
        <f t="shared" si="52"/>
        <v>5.7525539887137711E-11</v>
      </c>
    </row>
    <row r="366" spans="1:10" x14ac:dyDescent="0.3">
      <c r="A366" s="28" t="str">
        <f t="shared" si="45"/>
        <v>No</v>
      </c>
      <c r="B366" s="28" t="str">
        <f t="shared" si="46"/>
        <v>No</v>
      </c>
      <c r="C366" s="36">
        <f t="shared" si="47"/>
        <v>-1481.2958826247943</v>
      </c>
      <c r="D366">
        <v>358</v>
      </c>
      <c r="E366" s="24">
        <f t="shared" si="53"/>
        <v>5.7525539887137711E-11</v>
      </c>
      <c r="F366" s="38">
        <f t="shared" si="48"/>
        <v>-1154.9225436291504</v>
      </c>
      <c r="G366" s="24">
        <f t="shared" si="49"/>
        <v>0</v>
      </c>
      <c r="H366" s="38">
        <f t="shared" si="50"/>
        <v>0</v>
      </c>
      <c r="I366" s="39">
        <f t="shared" si="51"/>
        <v>0</v>
      </c>
      <c r="J366" s="24">
        <f t="shared" si="52"/>
        <v>5.7525539887137711E-11</v>
      </c>
    </row>
    <row r="367" spans="1:10" x14ac:dyDescent="0.3">
      <c r="A367" s="28" t="str">
        <f t="shared" si="45"/>
        <v>No</v>
      </c>
      <c r="B367" s="28" t="str">
        <f t="shared" si="46"/>
        <v>No</v>
      </c>
      <c r="C367" s="36">
        <f t="shared" si="47"/>
        <v>-1481.2958826247943</v>
      </c>
      <c r="D367">
        <v>359</v>
      </c>
      <c r="E367" s="24">
        <f t="shared" si="53"/>
        <v>5.7525539887137711E-11</v>
      </c>
      <c r="F367" s="38">
        <f t="shared" si="48"/>
        <v>-1154.9225436291504</v>
      </c>
      <c r="G367" s="24">
        <f t="shared" si="49"/>
        <v>0</v>
      </c>
      <c r="H367" s="38">
        <f t="shared" si="50"/>
        <v>0</v>
      </c>
      <c r="I367" s="39">
        <f t="shared" si="51"/>
        <v>0</v>
      </c>
      <c r="J367" s="24">
        <f t="shared" si="52"/>
        <v>5.7525539887137711E-11</v>
      </c>
    </row>
    <row r="368" spans="1:10" x14ac:dyDescent="0.3">
      <c r="A368" s="28" t="str">
        <f t="shared" si="45"/>
        <v>No</v>
      </c>
      <c r="B368" s="28" t="str">
        <f t="shared" si="46"/>
        <v>No</v>
      </c>
      <c r="C368" s="36">
        <f t="shared" si="47"/>
        <v>-1481.2958826247943</v>
      </c>
      <c r="D368">
        <v>360</v>
      </c>
      <c r="E368" s="24">
        <f t="shared" si="53"/>
        <v>5.7525539887137711E-11</v>
      </c>
      <c r="F368" s="38">
        <f t="shared" si="48"/>
        <v>-1154.9225436291504</v>
      </c>
      <c r="G368" s="24">
        <f t="shared" si="49"/>
        <v>0</v>
      </c>
      <c r="H368" s="38">
        <f t="shared" si="50"/>
        <v>0</v>
      </c>
      <c r="I368" s="39">
        <f t="shared" si="51"/>
        <v>0</v>
      </c>
      <c r="J368" s="24">
        <f t="shared" si="52"/>
        <v>5.7525539887137711E-11</v>
      </c>
    </row>
    <row r="369" spans="6:10" x14ac:dyDescent="0.3">
      <c r="F369" s="59"/>
      <c r="H369" s="59"/>
      <c r="I369" s="59"/>
      <c r="J369" s="59"/>
    </row>
    <row r="370" spans="6:10" x14ac:dyDescent="0.3">
      <c r="F370" s="59"/>
      <c r="H370" s="59"/>
      <c r="I370" s="59"/>
      <c r="J370" s="59"/>
    </row>
    <row r="371" spans="6:10" x14ac:dyDescent="0.3">
      <c r="F371" s="59"/>
      <c r="H371" s="59"/>
      <c r="I371" s="59"/>
      <c r="J371" s="59"/>
    </row>
  </sheetData>
  <sheetProtection formatCells="0" formatColumns="0" formatRows="0" insertColumns="0" insertRows="0"/>
  <mergeCells count="1">
    <mergeCell ref="E1:J1"/>
  </mergeCells>
  <conditionalFormatting sqref="D5:J5">
    <cfRule type="expression" dxfId="2" priority="2" stopIfTrue="1">
      <formula>$F$3="ARM"</formula>
    </cfRule>
  </conditionalFormatting>
  <conditionalFormatting sqref="A8:C368">
    <cfRule type="expression" dxfId="1" priority="1" stopIfTrue="1">
      <formula>$F$3="ARM"</formula>
    </cfRule>
  </conditionalFormatting>
  <conditionalFormatting sqref="J3">
    <cfRule type="expression" dxfId="0" priority="3" stopIfTrue="1">
      <formula>$I$3="yes"</formula>
    </cfRule>
  </conditionalFormatting>
  <dataValidations count="2">
    <dataValidation type="list"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xr:uid="{666BD9BD-05BE-46DC-B84F-313CA24EF059}">
      <formula1>YesNo</formula1>
    </dataValidation>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xr:uid="{D1DF8B48-9FFE-45CF-9BBA-4F685FBAE2D6}">
      <formula1>MortgageOptions</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Sheet1 (2)</vt:lpstr>
      <vt:lpstr>Flip or Hold</vt:lpstr>
      <vt:lpstr>Amortization Worksheet</vt:lpstr>
      <vt:lpstr>ArmFixedRate</vt:lpstr>
      <vt:lpstr>ArmFloor</vt:lpstr>
      <vt:lpstr>ArmMargin</vt:lpstr>
      <vt:lpstr>ArmTotalTerm</vt:lpstr>
      <vt:lpstr>Balloon?</vt:lpstr>
      <vt:lpstr>BalloonYear</vt:lpstr>
      <vt:lpstr>interestrate</vt:lpstr>
      <vt:lpstr>MortgageOptions</vt:lpstr>
      <vt:lpstr>Original</vt:lpstr>
      <vt:lpstr>prepayment</vt:lpstr>
      <vt:lpstr>ProjectedIndex</vt:lpstr>
      <vt:lpstr>years</vt:lpstr>
      <vt:lpstr>YearsFixed</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2018-12-25T15:02:38Z</dcterms:modified>
</cp:coreProperties>
</file>